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3" activeTab="0"/>
  </bookViews>
  <sheets>
    <sheet name="R_ant &gt; Z_0" sheetId="1" r:id="rId1"/>
    <sheet name="R_ant &lt; Z_0" sheetId="2" r:id="rId2"/>
  </sheets>
  <definedNames>
    <definedName name="Z_00">'R_ant &lt; Z_0'!$B$14</definedName>
    <definedName name="Z_0">'R_ant &gt; Z_0'!$B$14</definedName>
  </definedNames>
  <calcPr fullCalcOnLoad="1"/>
</workbook>
</file>

<file path=xl/sharedStrings.xml><?xml version="1.0" encoding="utf-8"?>
<sst xmlns="http://schemas.openxmlformats.org/spreadsheetml/2006/main" count="66" uniqueCount="32">
  <si>
    <t>Berechnung koaxialer Stichleitungen zur Anpassung nach Rothammel</t>
  </si>
  <si>
    <r>
      <t xml:space="preserve">Formeln gelten nur reelle Antennenimpedanzen </t>
    </r>
    <r>
      <rPr>
        <b/>
        <i/>
        <sz val="10"/>
        <color indexed="10"/>
        <rFont val="Verdana"/>
        <family val="2"/>
      </rPr>
      <t>Z</t>
    </r>
    <r>
      <rPr>
        <b/>
        <vertAlign val="subscript"/>
        <sz val="10"/>
        <color indexed="10"/>
        <rFont val="Verdana"/>
        <family val="2"/>
      </rPr>
      <t>ant</t>
    </r>
    <r>
      <rPr>
        <b/>
        <sz val="10"/>
        <color indexed="10"/>
        <rFont val="Verdana"/>
        <family val="2"/>
      </rPr>
      <t xml:space="preserve"> = </t>
    </r>
    <r>
      <rPr>
        <b/>
        <i/>
        <sz val="10"/>
        <color indexed="10"/>
        <rFont val="Verdana"/>
        <family val="2"/>
      </rPr>
      <t>R</t>
    </r>
    <r>
      <rPr>
        <b/>
        <vertAlign val="subscript"/>
        <sz val="10"/>
        <color indexed="10"/>
        <rFont val="Verdana"/>
        <family val="2"/>
      </rPr>
      <t>ant</t>
    </r>
  </si>
  <si>
    <t>© DL2RD</t>
  </si>
  <si>
    <t>Eingabe nur in grüne Felder!</t>
  </si>
  <si>
    <t>C sei Kabel vom Antennenfußpunkt zum Speisepunkt</t>
  </si>
  <si>
    <t>B sei Kabel vom Speisepunkt ins Leere (Stub)</t>
  </si>
  <si>
    <t>A ist Gesamtlänge beider Kabel C + B</t>
  </si>
  <si>
    <t>Speisekabel vom Speisepunkt an beliebig</t>
  </si>
  <si>
    <r>
      <t>Speisekabel sowie B und C müssen dieselbe Impedanz Z</t>
    </r>
    <r>
      <rPr>
        <vertAlign val="subscript"/>
        <sz val="10"/>
        <rFont val="Verdana"/>
        <family val="2"/>
      </rPr>
      <t>0</t>
    </r>
    <r>
      <rPr>
        <sz val="10"/>
        <rFont val="Verdana"/>
        <family val="2"/>
      </rPr>
      <t xml:space="preserve"> haben!</t>
    </r>
  </si>
  <si>
    <r>
      <t xml:space="preserve">Fall 1: </t>
    </r>
    <r>
      <rPr>
        <b/>
        <i/>
        <sz val="10"/>
        <color indexed="10"/>
        <rFont val="Verdana"/>
        <family val="2"/>
      </rPr>
      <t>R</t>
    </r>
    <r>
      <rPr>
        <b/>
        <vertAlign val="subscript"/>
        <sz val="10"/>
        <color indexed="10"/>
        <rFont val="Verdana"/>
        <family val="2"/>
      </rPr>
      <t>ant</t>
    </r>
    <r>
      <rPr>
        <b/>
        <sz val="10"/>
        <color indexed="10"/>
        <rFont val="Verdana"/>
        <family val="2"/>
      </rPr>
      <t xml:space="preserve"> &gt;  Z</t>
    </r>
    <r>
      <rPr>
        <b/>
        <vertAlign val="subscript"/>
        <sz val="10"/>
        <color indexed="10"/>
        <rFont val="Verdana"/>
        <family val="2"/>
      </rPr>
      <t>0</t>
    </r>
  </si>
  <si>
    <r>
      <t xml:space="preserve">SWV </t>
    </r>
    <r>
      <rPr>
        <i/>
        <sz val="10"/>
        <rFont val="Verdana"/>
        <family val="2"/>
      </rPr>
      <t>s</t>
    </r>
  </si>
  <si>
    <r>
      <t>Z</t>
    </r>
    <r>
      <rPr>
        <i/>
        <vertAlign val="subscript"/>
        <sz val="10"/>
        <rFont val="Verdana"/>
        <family val="2"/>
      </rPr>
      <t>0</t>
    </r>
    <r>
      <rPr>
        <sz val="10"/>
        <rFont val="Verdana"/>
        <family val="2"/>
      </rPr>
      <t xml:space="preserve"> / Ω</t>
    </r>
  </si>
  <si>
    <r>
      <t>R</t>
    </r>
    <r>
      <rPr>
        <i/>
        <vertAlign val="subscript"/>
        <sz val="10"/>
        <rFont val="Verdana"/>
        <family val="2"/>
      </rPr>
      <t>Ant</t>
    </r>
    <r>
      <rPr>
        <sz val="10"/>
        <rFont val="Verdana"/>
        <family val="2"/>
      </rPr>
      <t xml:space="preserve"> / Ω</t>
    </r>
  </si>
  <si>
    <r>
      <t xml:space="preserve">Frequenz </t>
    </r>
    <r>
      <rPr>
        <i/>
        <sz val="10"/>
        <rFont val="Verdana"/>
        <family val="2"/>
      </rPr>
      <t>f</t>
    </r>
    <r>
      <rPr>
        <sz val="10"/>
        <rFont val="Verdana"/>
        <family val="2"/>
      </rPr>
      <t xml:space="preserve"> / MHz</t>
    </r>
  </si>
  <si>
    <r>
      <t xml:space="preserve">Verkürzungsfaktor </t>
    </r>
    <r>
      <rPr>
        <i/>
        <sz val="10"/>
        <rFont val="Verdana"/>
        <family val="2"/>
      </rPr>
      <t>VF</t>
    </r>
  </si>
  <si>
    <r>
      <t>C</t>
    </r>
    <r>
      <rPr>
        <sz val="10"/>
        <rFont val="Verdana"/>
        <family val="2"/>
      </rPr>
      <t xml:space="preserve"> / °</t>
    </r>
  </si>
  <si>
    <r>
      <t>B</t>
    </r>
    <r>
      <rPr>
        <sz val="10"/>
        <rFont val="Verdana"/>
        <family val="2"/>
      </rPr>
      <t xml:space="preserve"> / °</t>
    </r>
  </si>
  <si>
    <t>Ende kurzgeschlossen!</t>
  </si>
  <si>
    <r>
      <t>A</t>
    </r>
    <r>
      <rPr>
        <sz val="10"/>
        <rFont val="Verdana"/>
        <family val="2"/>
      </rPr>
      <t xml:space="preserve"> / °</t>
    </r>
  </si>
  <si>
    <r>
      <t>C</t>
    </r>
    <r>
      <rPr>
        <sz val="10"/>
        <rFont val="Verdana"/>
        <family val="2"/>
      </rPr>
      <t xml:space="preserve"> /</t>
    </r>
    <r>
      <rPr>
        <sz val="10"/>
        <rFont val="Symbol"/>
        <family val="0"/>
      </rPr>
      <t xml:space="preserve"> l</t>
    </r>
  </si>
  <si>
    <r>
      <t>B</t>
    </r>
    <r>
      <rPr>
        <sz val="10"/>
        <rFont val="Verdana"/>
        <family val="2"/>
      </rPr>
      <t xml:space="preserve"> /</t>
    </r>
    <r>
      <rPr>
        <sz val="10"/>
        <rFont val="Symbol"/>
        <family val="0"/>
      </rPr>
      <t xml:space="preserve"> l</t>
    </r>
  </si>
  <si>
    <r>
      <t>A</t>
    </r>
    <r>
      <rPr>
        <sz val="10"/>
        <rFont val="Verdana"/>
        <family val="2"/>
      </rPr>
      <t xml:space="preserve"> /</t>
    </r>
    <r>
      <rPr>
        <sz val="10"/>
        <rFont val="Symbol"/>
        <family val="0"/>
      </rPr>
      <t xml:space="preserve"> l</t>
    </r>
  </si>
  <si>
    <r>
      <t>C</t>
    </r>
    <r>
      <rPr>
        <vertAlign val="subscript"/>
        <sz val="10"/>
        <rFont val="Verdana"/>
        <family val="2"/>
      </rPr>
      <t>mech</t>
    </r>
    <r>
      <rPr>
        <sz val="10"/>
        <rFont val="Verdana"/>
        <family val="2"/>
      </rPr>
      <t xml:space="preserve"> / m</t>
    </r>
  </si>
  <si>
    <r>
      <t>B</t>
    </r>
    <r>
      <rPr>
        <vertAlign val="subscript"/>
        <sz val="10"/>
        <rFont val="Verdana"/>
        <family val="2"/>
      </rPr>
      <t>mech</t>
    </r>
    <r>
      <rPr>
        <sz val="10"/>
        <rFont val="Verdana"/>
        <family val="2"/>
      </rPr>
      <t xml:space="preserve"> / m</t>
    </r>
  </si>
  <si>
    <r>
      <t>A</t>
    </r>
    <r>
      <rPr>
        <vertAlign val="subscript"/>
        <sz val="10"/>
        <rFont val="Verdana"/>
        <family val="2"/>
      </rPr>
      <t>mech</t>
    </r>
    <r>
      <rPr>
        <sz val="10"/>
        <rFont val="Verdana"/>
        <family val="2"/>
      </rPr>
      <t xml:space="preserve"> / m</t>
    </r>
  </si>
  <si>
    <t>s</t>
  </si>
  <si>
    <t>B/A</t>
  </si>
  <si>
    <r>
      <t>R</t>
    </r>
    <r>
      <rPr>
        <vertAlign val="subscript"/>
        <sz val="10"/>
        <rFont val="Verdana"/>
        <family val="2"/>
      </rPr>
      <t>ant</t>
    </r>
  </si>
  <si>
    <r>
      <t xml:space="preserve">Fall 2: </t>
    </r>
    <r>
      <rPr>
        <b/>
        <i/>
        <sz val="10"/>
        <color indexed="10"/>
        <rFont val="Verdana"/>
        <family val="2"/>
      </rPr>
      <t>R</t>
    </r>
    <r>
      <rPr>
        <b/>
        <vertAlign val="subscript"/>
        <sz val="10"/>
        <color indexed="10"/>
        <rFont val="Verdana"/>
        <family val="2"/>
      </rPr>
      <t>ant</t>
    </r>
    <r>
      <rPr>
        <b/>
        <sz val="10"/>
        <color indexed="10"/>
        <rFont val="Verdana"/>
        <family val="2"/>
      </rPr>
      <t xml:space="preserve"> &lt;  </t>
    </r>
    <r>
      <rPr>
        <b/>
        <i/>
        <sz val="10"/>
        <color indexed="10"/>
        <rFont val="Verdana"/>
        <family val="2"/>
      </rPr>
      <t>Z</t>
    </r>
    <r>
      <rPr>
        <b/>
        <vertAlign val="subscript"/>
        <sz val="10"/>
        <color indexed="10"/>
        <rFont val="Verdana"/>
        <family val="2"/>
      </rPr>
      <t>0</t>
    </r>
  </si>
  <si>
    <r>
      <t>Z</t>
    </r>
    <r>
      <rPr>
        <i/>
        <vertAlign val="subscript"/>
        <sz val="10"/>
        <rFont val="Verdana"/>
        <family val="2"/>
      </rPr>
      <t>0</t>
    </r>
    <r>
      <rPr>
        <sz val="10"/>
        <rFont val="Verdana"/>
        <family val="2"/>
      </rPr>
      <t xml:space="preserve"> / Ω</t>
    </r>
  </si>
  <si>
    <r>
      <t>R</t>
    </r>
    <r>
      <rPr>
        <vertAlign val="subscript"/>
        <sz val="10"/>
        <rFont val="Verdana"/>
        <family val="2"/>
      </rPr>
      <t>Ant</t>
    </r>
    <r>
      <rPr>
        <i/>
        <sz val="10"/>
        <rFont val="Verdana"/>
        <family val="2"/>
      </rPr>
      <t xml:space="preserve"> </t>
    </r>
    <r>
      <rPr>
        <sz val="10"/>
        <rFont val="Verdana"/>
        <family val="2"/>
      </rPr>
      <t>/</t>
    </r>
    <r>
      <rPr>
        <i/>
        <sz val="10"/>
        <rFont val="Verdana"/>
        <family val="2"/>
      </rPr>
      <t xml:space="preserve"> </t>
    </r>
    <r>
      <rPr>
        <sz val="10"/>
        <rFont val="Verdana"/>
        <family val="2"/>
      </rPr>
      <t>Ω</t>
    </r>
  </si>
  <si>
    <t>Ende offen!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</si>
</sst>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0"/>
    <numFmt numFmtId="166" formatCode="0.0"/>
    <numFmt numFmtId="167" formatCode="0.000"/>
    <numFmt numFmtId="168" formatCode="0.00"/>
  </numFmts>
  <fonts count="12">
    <font>
      <sz val="10"/>
      <name val="Verdana"/>
      <family val="2"/>
    </font>
    <font>
      <sz val="10"/>
      <name val="Arial"/>
      <family val="0"/>
    </font>
    <font>
      <b/>
      <sz val="11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b/>
      <vertAlign val="subscript"/>
      <sz val="10"/>
      <color indexed="10"/>
      <name val="Verdana"/>
      <family val="2"/>
    </font>
    <font>
      <vertAlign val="subscript"/>
      <sz val="10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i/>
      <vertAlign val="subscript"/>
      <sz val="10"/>
      <name val="Verdana"/>
      <family val="2"/>
    </font>
    <font>
      <sz val="10"/>
      <color indexed="10"/>
      <name val="Verdana"/>
      <family val="2"/>
    </font>
    <font>
      <sz val="10"/>
      <name val="Symbol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0" applyFont="1" applyAlignment="1">
      <alignment horizontal="left"/>
    </xf>
    <xf numFmtId="164" fontId="3" fillId="0" borderId="0" xfId="0" applyFont="1" applyAlignment="1">
      <alignment horizontal="left"/>
    </xf>
    <xf numFmtId="164" fontId="0" fillId="0" borderId="0" xfId="0" applyFont="1" applyAlignment="1">
      <alignment horizontal="left"/>
    </xf>
    <xf numFmtId="164" fontId="3" fillId="0" borderId="0" xfId="0" applyFont="1" applyAlignment="1">
      <alignment horizontal="center"/>
    </xf>
    <xf numFmtId="164" fontId="8" fillId="2" borderId="0" xfId="0" applyFont="1" applyFill="1" applyAlignment="1" applyProtection="1">
      <alignment horizontal="center"/>
      <protection locked="0"/>
    </xf>
    <xf numFmtId="164" fontId="7" fillId="0" borderId="0" xfId="0" applyFont="1" applyAlignment="1">
      <alignment horizontal="center"/>
    </xf>
    <xf numFmtId="164" fontId="0" fillId="2" borderId="0" xfId="0" applyFill="1" applyAlignment="1" applyProtection="1">
      <alignment horizontal="center"/>
      <protection locked="0"/>
    </xf>
    <xf numFmtId="166" fontId="0" fillId="3" borderId="0" xfId="0" applyNumberFormat="1" applyFill="1" applyAlignment="1">
      <alignment horizontal="center"/>
    </xf>
    <xf numFmtId="164" fontId="10" fillId="0" borderId="0" xfId="0" applyFont="1" applyAlignment="1">
      <alignment horizontal="center"/>
    </xf>
    <xf numFmtId="167" fontId="0" fillId="3" borderId="0" xfId="0" applyNumberFormat="1" applyFill="1" applyAlignment="1">
      <alignment horizontal="center"/>
    </xf>
    <xf numFmtId="168" fontId="8" fillId="4" borderId="0" xfId="0" applyNumberFormat="1" applyFont="1" applyFill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1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8" fillId="2" borderId="0" xfId="0" applyFont="1" applyFill="1" applyAlignment="1" applyProtection="1">
      <alignment/>
      <protection locked="0"/>
    </xf>
    <xf numFmtId="164" fontId="7" fillId="0" borderId="0" xfId="0" applyFont="1" applyAlignment="1">
      <alignment horizontal="center"/>
    </xf>
    <xf numFmtId="164" fontId="0" fillId="2" borderId="0" xfId="0" applyFill="1" applyAlignment="1" applyProtection="1">
      <alignment horizontal="right"/>
      <protection locked="0"/>
    </xf>
    <xf numFmtId="166" fontId="0" fillId="3" borderId="0" xfId="0" applyNumberFormat="1" applyFill="1" applyAlignment="1">
      <alignment horizontal="right"/>
    </xf>
    <xf numFmtId="164" fontId="8" fillId="2" borderId="0" xfId="0" applyFont="1" applyFill="1" applyAlignment="1" applyProtection="1">
      <alignment horizontal="right"/>
      <protection locked="0"/>
    </xf>
    <xf numFmtId="166" fontId="0" fillId="3" borderId="0" xfId="0" applyNumberFormat="1" applyFill="1" applyAlignment="1">
      <alignment/>
    </xf>
    <xf numFmtId="167" fontId="0" fillId="3" borderId="0" xfId="0" applyNumberFormat="1" applyFill="1" applyAlignment="1">
      <alignment/>
    </xf>
    <xf numFmtId="168" fontId="8" fillId="4" borderId="0" xfId="0" applyNumberFormat="1" applyFont="1" applyFill="1" applyAlignment="1">
      <alignment/>
    </xf>
    <xf numFmtId="16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47625</xdr:rowOff>
    </xdr:from>
    <xdr:to>
      <xdr:col>4</xdr:col>
      <xdr:colOff>0</xdr:colOff>
      <xdr:row>61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7391400"/>
          <a:ext cx="2514600" cy="2857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1352550</xdr:colOff>
      <xdr:row>45</xdr:row>
      <xdr:rowOff>28575</xdr:rowOff>
    </xdr:from>
    <xdr:to>
      <xdr:col>3</xdr:col>
      <xdr:colOff>828675</xdr:colOff>
      <xdr:row>63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7581900"/>
          <a:ext cx="2505075" cy="2905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view="pageBreakPreview" zoomScale="232" zoomScaleNormal="150" zoomScaleSheetLayoutView="232" workbookViewId="0" topLeftCell="A11">
      <selection activeCell="B14" sqref="B14"/>
    </sheetView>
  </sheetViews>
  <sheetFormatPr defaultColWidth="11.00390625" defaultRowHeight="12.75"/>
  <cols>
    <col min="1" max="1" width="18.50390625" style="1" customWidth="1"/>
    <col min="2" max="4" width="11.00390625" style="1" customWidth="1"/>
    <col min="5" max="5" width="11.00390625" style="2" customWidth="1"/>
    <col min="6" max="6" width="11.00390625" style="1" customWidth="1"/>
  </cols>
  <sheetData>
    <row r="1" ht="13.5">
      <c r="A1" s="3" t="s">
        <v>0</v>
      </c>
    </row>
    <row r="2" ht="13.5" customHeight="1">
      <c r="A2" s="4" t="s">
        <v>1</v>
      </c>
    </row>
    <row r="3" ht="12">
      <c r="A3" s="5" t="s">
        <v>2</v>
      </c>
    </row>
    <row r="4" ht="12">
      <c r="A4" s="4" t="s">
        <v>3</v>
      </c>
    </row>
    <row r="5" ht="12">
      <c r="A5" s="4"/>
    </row>
    <row r="6" ht="12">
      <c r="A6" s="5" t="s">
        <v>4</v>
      </c>
    </row>
    <row r="7" ht="12">
      <c r="A7" s="5" t="s">
        <v>5</v>
      </c>
    </row>
    <row r="8" ht="12">
      <c r="A8" s="5" t="s">
        <v>6</v>
      </c>
    </row>
    <row r="9" ht="12">
      <c r="A9" s="5" t="s">
        <v>7</v>
      </c>
    </row>
    <row r="10" ht="15.75">
      <c r="A10" s="5" t="s">
        <v>8</v>
      </c>
    </row>
    <row r="12" ht="15.75">
      <c r="A12" s="6" t="s">
        <v>9</v>
      </c>
    </row>
    <row r="13" spans="1:2" ht="13.5">
      <c r="A13" s="1" t="s">
        <v>10</v>
      </c>
      <c r="B13" s="7">
        <v>23</v>
      </c>
    </row>
    <row r="14" spans="1:2" ht="15.75">
      <c r="A14" s="8" t="s">
        <v>11</v>
      </c>
      <c r="B14" s="9">
        <v>50</v>
      </c>
    </row>
    <row r="15" spans="1:2" ht="15.75">
      <c r="A15" s="8" t="s">
        <v>12</v>
      </c>
      <c r="B15" s="10">
        <f>B13*B14</f>
        <v>1150</v>
      </c>
    </row>
    <row r="16" spans="1:2" ht="13.5">
      <c r="A16" s="1" t="s">
        <v>13</v>
      </c>
      <c r="B16" s="7">
        <v>7.026</v>
      </c>
    </row>
    <row r="17" spans="1:2" ht="13.5">
      <c r="A17" s="1" t="s">
        <v>14</v>
      </c>
      <c r="B17" s="7">
        <v>0.66</v>
      </c>
    </row>
    <row r="18" spans="1:2" ht="13.5">
      <c r="A18" s="8" t="s">
        <v>15</v>
      </c>
      <c r="B18" s="10">
        <f>DEGREES(ATAN(SQRT(B13)))</f>
        <v>78.22176784544938</v>
      </c>
    </row>
    <row r="19" spans="1:3" ht="13.5">
      <c r="A19" s="8" t="s">
        <v>16</v>
      </c>
      <c r="B19" s="10">
        <f>DEGREES(ATAN(SQRT(B13)/(B13-1)))</f>
        <v>12.297652528605603</v>
      </c>
      <c r="C19" s="11" t="s">
        <v>17</v>
      </c>
    </row>
    <row r="20" spans="1:2" ht="13.5">
      <c r="A20" s="8" t="s">
        <v>18</v>
      </c>
      <c r="B20" s="10">
        <f>B18+B19</f>
        <v>90.51942037405499</v>
      </c>
    </row>
    <row r="21" spans="1:2" ht="14.25">
      <c r="A21" s="8" t="s">
        <v>19</v>
      </c>
      <c r="B21" s="12">
        <f>DEGREES(ATAN(SQRT(B13)))/360</f>
        <v>0.2172826884595816</v>
      </c>
    </row>
    <row r="22" spans="1:3" ht="14.25">
      <c r="A22" s="8" t="s">
        <v>20</v>
      </c>
      <c r="B22" s="12">
        <f>DEGREES(ATAN(SQRT(B13)/(B13-1)))/360</f>
        <v>0.034160145912793344</v>
      </c>
      <c r="C22" s="11" t="s">
        <v>17</v>
      </c>
    </row>
    <row r="23" spans="1:2" ht="14.25">
      <c r="A23" s="8" t="s">
        <v>21</v>
      </c>
      <c r="B23" s="12">
        <f>B20/360</f>
        <v>0.25144283437237497</v>
      </c>
    </row>
    <row r="24" spans="1:2" ht="15.75">
      <c r="A24" s="8" t="s">
        <v>22</v>
      </c>
      <c r="B24" s="13">
        <f>B21*300/B16*B17</f>
        <v>6.123252535581719</v>
      </c>
    </row>
    <row r="25" spans="1:3" ht="15.75">
      <c r="A25" s="8" t="s">
        <v>23</v>
      </c>
      <c r="B25" s="13">
        <f>B22*300/B16*B17</f>
        <v>0.9626685013852949</v>
      </c>
      <c r="C25" s="11" t="s">
        <v>17</v>
      </c>
    </row>
    <row r="26" spans="1:2" ht="15.75">
      <c r="A26" s="8" t="s">
        <v>24</v>
      </c>
      <c r="B26" s="13">
        <f>B24+B25</f>
        <v>7.085921036967014</v>
      </c>
    </row>
    <row r="28" spans="1:6" ht="15.75">
      <c r="A28" s="8" t="s">
        <v>25</v>
      </c>
      <c r="B28" s="8" t="s">
        <v>19</v>
      </c>
      <c r="C28" s="8" t="s">
        <v>20</v>
      </c>
      <c r="D28" s="8" t="s">
        <v>21</v>
      </c>
      <c r="E28" s="2" t="s">
        <v>26</v>
      </c>
      <c r="F28" s="8" t="s">
        <v>27</v>
      </c>
    </row>
    <row r="29" spans="1:6" ht="12">
      <c r="A29" s="1">
        <v>1.000001</v>
      </c>
      <c r="B29" s="12">
        <f>DEGREES(ATAN(SQRT(A29)))/360</f>
        <v>0.12500003978871588</v>
      </c>
      <c r="C29" s="12">
        <f>DEGREES(ATAN(SQRT(A29)/(A29-1)))/360</f>
        <v>0.24999984084513652</v>
      </c>
      <c r="D29" s="12">
        <f>B29+C29</f>
        <v>0.37499988063385237</v>
      </c>
      <c r="E29" s="2">
        <f>C29/D29</f>
        <v>0.6666664544601145</v>
      </c>
      <c r="F29" s="1">
        <f>A29*Z_0</f>
        <v>50.000049999999995</v>
      </c>
    </row>
    <row r="30" spans="1:6" ht="12">
      <c r="A30" s="1">
        <v>1.2</v>
      </c>
      <c r="B30" s="12">
        <f>DEGREES(ATAN(SQRT(A30)))/360</f>
        <v>0.13224431745896406</v>
      </c>
      <c r="C30" s="12">
        <f>DEGREES(ATAN(SQRT(A30)/(A30-1)))/360</f>
        <v>0.2212589705122417</v>
      </c>
      <c r="D30" s="12">
        <f>B30+C30</f>
        <v>0.3535032879712058</v>
      </c>
      <c r="E30" s="2">
        <f>C30/D30</f>
        <v>0.625903571596381</v>
      </c>
      <c r="F30" s="1">
        <f>A30*Z_0</f>
        <v>60</v>
      </c>
    </row>
    <row r="31" spans="1:6" ht="12">
      <c r="A31" s="1">
        <v>1.5</v>
      </c>
      <c r="B31" s="12">
        <f>DEGREES(ATAN(SQRT(A31)))/360</f>
        <v>0.14102355421224372</v>
      </c>
      <c r="C31" s="12">
        <f>DEGREES(ATAN(SQRT(A31)/(A31-1)))/360</f>
        <v>0.18831207139278752</v>
      </c>
      <c r="D31" s="12">
        <f>B31+C31</f>
        <v>0.32933562560503127</v>
      </c>
      <c r="E31" s="2">
        <f>C31/D31</f>
        <v>0.5717938077510879</v>
      </c>
      <c r="F31" s="1">
        <f>A31*Z_0</f>
        <v>75</v>
      </c>
    </row>
    <row r="32" spans="1:6" ht="12">
      <c r="A32" s="1">
        <v>2</v>
      </c>
      <c r="B32" s="12">
        <f>DEGREES(ATAN(SQRT(A32)))/360</f>
        <v>0.1520433619923482</v>
      </c>
      <c r="C32" s="12">
        <f>DEGREES(ATAN(SQRT(A32)/(A32-1)))/360</f>
        <v>0.1520433619923482</v>
      </c>
      <c r="D32" s="12">
        <f>B32+C32</f>
        <v>0.3040867239846964</v>
      </c>
      <c r="E32" s="2">
        <f>C32/D32</f>
        <v>0.5</v>
      </c>
      <c r="F32" s="1">
        <f>A32*Z_0</f>
        <v>100</v>
      </c>
    </row>
    <row r="33" spans="1:6" ht="12">
      <c r="A33" s="1">
        <v>2.5</v>
      </c>
      <c r="B33" s="12">
        <f>DEGREES(ATAN(SQRT(A33)))/360</f>
        <v>0.16024574100715594</v>
      </c>
      <c r="C33" s="12">
        <f>DEGREES(ATAN(SQRT(A33)/(A33-1)))/360</f>
        <v>0.12919022404141112</v>
      </c>
      <c r="D33" s="12">
        <f>B33+C33</f>
        <v>0.28943596504856706</v>
      </c>
      <c r="E33" s="2">
        <f>C33/D33</f>
        <v>0.4463516619979591</v>
      </c>
      <c r="F33" s="1">
        <f>A33*Z_0</f>
        <v>125</v>
      </c>
    </row>
    <row r="34" spans="1:6" ht="12">
      <c r="A34" s="1">
        <v>3</v>
      </c>
      <c r="B34" s="12">
        <f>DEGREES(ATAN(SQRT(A34)))/360</f>
        <v>0.16666666666666666</v>
      </c>
      <c r="C34" s="12">
        <f>DEGREES(ATAN(SQRT(A34)/(A34-1)))/360</f>
        <v>0.1135927629142525</v>
      </c>
      <c r="D34" s="12">
        <f>B34+C34</f>
        <v>0.28025942958091915</v>
      </c>
      <c r="E34" s="2">
        <f>C34/D34</f>
        <v>0.4053129027062939</v>
      </c>
      <c r="F34" s="1">
        <f>A34*Z_0</f>
        <v>150</v>
      </c>
    </row>
    <row r="35" spans="1:6" ht="12">
      <c r="A35" s="1">
        <v>4</v>
      </c>
      <c r="B35" s="12">
        <f>DEGREES(ATAN(SQRT(A35)))/360</f>
        <v>0.17620819117478337</v>
      </c>
      <c r="C35" s="12">
        <f>DEGREES(ATAN(SQRT(A35)/(A35-1)))/360</f>
        <v>0.0935835209054994</v>
      </c>
      <c r="D35" s="12">
        <f>B35+C35</f>
        <v>0.26979171208028274</v>
      </c>
      <c r="E35" s="2">
        <f>C35/D35</f>
        <v>0.34687322373213403</v>
      </c>
      <c r="F35" s="1">
        <f>A35*Z_0</f>
        <v>200</v>
      </c>
    </row>
    <row r="36" spans="1:6" ht="12">
      <c r="A36" s="1">
        <v>5</v>
      </c>
      <c r="B36" s="12">
        <f>DEGREES(ATAN(SQRT(A36)))/360</f>
        <v>0.18306988179969252</v>
      </c>
      <c r="C36" s="12">
        <f>DEGREES(ATAN(SQRT(A36)/(A36-1)))/360</f>
        <v>0.0811275895761095</v>
      </c>
      <c r="D36" s="12">
        <f>B36+C36</f>
        <v>0.264197471375802</v>
      </c>
      <c r="E36" s="2">
        <f>C36/D36</f>
        <v>0.3070717866966686</v>
      </c>
      <c r="F36" s="1">
        <f>A36*Z_0</f>
        <v>250</v>
      </c>
    </row>
    <row r="37" spans="1:6" ht="12">
      <c r="A37" s="1">
        <v>6</v>
      </c>
      <c r="B37" s="12">
        <f>DEGREES(ATAN(SQRT(A37)))/360</f>
        <v>0.18831207139278752</v>
      </c>
      <c r="C37" s="12">
        <f>DEGREES(ATAN(SQRT(A37)/(A37-1)))/360</f>
        <v>0.07250038550635106</v>
      </c>
      <c r="D37" s="12">
        <f>B37+C37</f>
        <v>0.26081245689913857</v>
      </c>
      <c r="E37" s="2">
        <f>C37/D37</f>
        <v>0.2779789982745664</v>
      </c>
      <c r="F37" s="1">
        <f>A37*Z_0</f>
        <v>300</v>
      </c>
    </row>
    <row r="38" spans="1:6" ht="12">
      <c r="A38" s="1">
        <v>8</v>
      </c>
      <c r="B38" s="12">
        <f>DEGREES(ATAN(SQRT(A38)))/360</f>
        <v>0.19591327601530364</v>
      </c>
      <c r="C38" s="12">
        <f>DEGREES(ATAN(SQRT(A38)/(A38-1)))/360</f>
        <v>0.06111587131791614</v>
      </c>
      <c r="D38" s="12">
        <f>B38+C38</f>
        <v>0.2570291473332198</v>
      </c>
      <c r="E38" s="2">
        <f>C38/D38</f>
        <v>0.23777797947049098</v>
      </c>
      <c r="F38" s="1">
        <f>A38*Z_0</f>
        <v>400</v>
      </c>
    </row>
    <row r="39" spans="1:6" ht="12">
      <c r="A39" s="1">
        <v>10</v>
      </c>
      <c r="B39" s="12">
        <f>DEGREES(ATAN(SQRT(A39)))/360</f>
        <v>0.20125444273946586</v>
      </c>
      <c r="C39" s="12">
        <f>DEGREES(ATAN(SQRT(A39)/(A39-1)))/360</f>
        <v>0.0537768018364452</v>
      </c>
      <c r="D39" s="12">
        <f>B39+C39</f>
        <v>0.25503124457591103</v>
      </c>
      <c r="E39" s="2">
        <f>C39/D39</f>
        <v>0.21086358232643265</v>
      </c>
      <c r="F39" s="1">
        <f>A39*Z_0</f>
        <v>500</v>
      </c>
    </row>
    <row r="40" spans="1:6" ht="12">
      <c r="A40" s="1">
        <v>15</v>
      </c>
      <c r="B40" s="12">
        <f>DEGREES(ATAN(SQRT(A40)))/360</f>
        <v>0.20978468837241693</v>
      </c>
      <c r="C40" s="12">
        <f>DEGREES(ATAN(SQRT(A40)/(A40-1)))/360</f>
        <v>0.042954616407276276</v>
      </c>
      <c r="D40" s="12">
        <f>B40+C40</f>
        <v>0.2527393047796932</v>
      </c>
      <c r="E40" s="2">
        <f>C40/D40</f>
        <v>0.16995621810671194</v>
      </c>
      <c r="F40" s="1">
        <f>A40*Z_0</f>
        <v>750</v>
      </c>
    </row>
    <row r="41" spans="1:6" ht="12">
      <c r="A41" s="1">
        <v>20</v>
      </c>
      <c r="B41" s="12">
        <f>DEGREES(ATAN(SQRT(A41)))/360</f>
        <v>0.21498782597672447</v>
      </c>
      <c r="C41" s="12">
        <f>DEGREES(ATAN(SQRT(A41)/(A41-1)))/360</f>
        <v>0.03679150624544699</v>
      </c>
      <c r="D41" s="12">
        <f>B41+C41</f>
        <v>0.25177933222217147</v>
      </c>
      <c r="E41" s="2">
        <f>C41/D41</f>
        <v>0.14612599819345762</v>
      </c>
      <c r="F41" s="1">
        <f>A41*Z_0</f>
        <v>1000</v>
      </c>
    </row>
    <row r="42" spans="1:6" ht="12">
      <c r="A42" s="1">
        <v>50</v>
      </c>
      <c r="B42" s="12">
        <f>DEGREES(ATAN(SQRT(A42)))/360</f>
        <v>0.22764036951242114</v>
      </c>
      <c r="C42" s="12">
        <f>DEGREES(ATAN(SQRT(A42)/(A42-1)))/360</f>
        <v>0.022809787445241442</v>
      </c>
      <c r="D42" s="12">
        <f>B42+C42</f>
        <v>0.2504501569576626</v>
      </c>
      <c r="E42" s="2">
        <f>C42/D42</f>
        <v>0.09107515731801809</v>
      </c>
      <c r="F42" s="1">
        <f>A42*Z_0</f>
        <v>2500</v>
      </c>
    </row>
    <row r="43" spans="1:6" ht="12">
      <c r="A43" s="1">
        <v>100</v>
      </c>
      <c r="B43" s="12">
        <f>DEGREES(ATAN(SQRT(A43)))/360</f>
        <v>0.2341372412847232</v>
      </c>
      <c r="C43" s="12">
        <f>DEGREES(ATAN(SQRT(A43)/(A43-1)))/360</f>
        <v>0.016021913605317063</v>
      </c>
      <c r="D43" s="12">
        <f>B43+C43</f>
        <v>0.25015915489004026</v>
      </c>
      <c r="E43" s="2">
        <f>C43/D43</f>
        <v>0.06404688092410465</v>
      </c>
      <c r="F43" s="1">
        <f>A43*Z_0</f>
        <v>5000</v>
      </c>
    </row>
    <row r="44" spans="1:6" ht="12">
      <c r="A44" s="1">
        <v>1000</v>
      </c>
      <c r="B44" s="12">
        <f>DEGREES(ATAN(SQRT(A44)))/360</f>
        <v>0.24496875542408894</v>
      </c>
      <c r="C44" s="12">
        <f>DEGREES(ATAN(SQRT(A44)/(A44-1)))/360</f>
        <v>0.005036277497119804</v>
      </c>
      <c r="D44" s="12">
        <f>B44+C44</f>
        <v>0.25000503292120874</v>
      </c>
      <c r="E44" s="2">
        <f>C44/D44</f>
        <v>0.020144704441638305</v>
      </c>
      <c r="F44" s="1">
        <f>A44*Z_0</f>
        <v>50000</v>
      </c>
    </row>
  </sheetData>
  <sheetProtection selectLockedCells="1" selectUnlockedCells="1"/>
  <printOptions/>
  <pageMargins left="0.7479166666666667" right="0.7479166666666667" top="0.39375" bottom="0.39375" header="0.5118055555555555" footer="0.5118055555555555"/>
  <pageSetup horizontalDpi="300" verticalDpi="300" orientation="portrait" paperSize="9" scale="9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zoomScale="232" zoomScaleNormal="150" zoomScaleSheetLayoutView="232" workbookViewId="0" topLeftCell="A9">
      <selection activeCell="E9" sqref="E9"/>
    </sheetView>
  </sheetViews>
  <sheetFormatPr defaultColWidth="11.00390625" defaultRowHeight="12.75"/>
  <cols>
    <col min="1" max="1" width="17.75390625" style="0" customWidth="1"/>
  </cols>
  <sheetData>
    <row r="1" ht="13.5">
      <c r="A1" s="14" t="s">
        <v>0</v>
      </c>
    </row>
    <row r="2" ht="15.75">
      <c r="A2" s="15" t="s">
        <v>1</v>
      </c>
    </row>
    <row r="3" ht="12">
      <c r="A3" s="16" t="s">
        <v>2</v>
      </c>
    </row>
    <row r="4" ht="12">
      <c r="A4" s="15" t="s">
        <v>3</v>
      </c>
    </row>
    <row r="5" ht="12">
      <c r="A5" s="15"/>
    </row>
    <row r="6" ht="12">
      <c r="A6" t="s">
        <v>4</v>
      </c>
    </row>
    <row r="7" ht="12">
      <c r="A7" t="s">
        <v>5</v>
      </c>
    </row>
    <row r="8" ht="12">
      <c r="A8" t="s">
        <v>6</v>
      </c>
    </row>
    <row r="9" ht="12">
      <c r="A9" t="s">
        <v>7</v>
      </c>
    </row>
    <row r="10" ht="15.75">
      <c r="A10" t="s">
        <v>8</v>
      </c>
    </row>
    <row r="12" ht="15.75">
      <c r="A12" s="15" t="s">
        <v>28</v>
      </c>
    </row>
    <row r="13" spans="1:2" ht="13.5">
      <c r="A13" s="17" t="s">
        <v>10</v>
      </c>
      <c r="B13" s="18">
        <v>4.6</v>
      </c>
    </row>
    <row r="14" spans="1:2" ht="15.75">
      <c r="A14" s="19" t="s">
        <v>29</v>
      </c>
      <c r="B14" s="20">
        <v>50</v>
      </c>
    </row>
    <row r="15" spans="1:2" ht="17.25" customHeight="1">
      <c r="A15" s="8" t="s">
        <v>30</v>
      </c>
      <c r="B15" s="21">
        <f>B14/B13</f>
        <v>10.869565217391305</v>
      </c>
    </row>
    <row r="16" spans="1:2" ht="13.5">
      <c r="A16" s="17" t="s">
        <v>13</v>
      </c>
      <c r="B16" s="22">
        <v>7.026</v>
      </c>
    </row>
    <row r="17" spans="1:2" ht="13.5">
      <c r="A17" s="17" t="s">
        <v>14</v>
      </c>
      <c r="B17" s="18">
        <v>0.83</v>
      </c>
    </row>
    <row r="18" spans="1:2" ht="13.5">
      <c r="A18" s="8" t="s">
        <v>15</v>
      </c>
      <c r="B18" s="23">
        <f>DEGREES(ATAN(1/SQRT(B13)))</f>
        <v>24.997399557569885</v>
      </c>
    </row>
    <row r="19" spans="1:3" ht="13.5">
      <c r="A19" s="8" t="s">
        <v>16</v>
      </c>
      <c r="B19" s="23">
        <f>DEGREES(ATAN((B13-1)/SQRT(B13)))</f>
        <v>59.21491131953141</v>
      </c>
      <c r="C19" s="16" t="s">
        <v>31</v>
      </c>
    </row>
    <row r="20" spans="1:2" ht="13.5">
      <c r="A20" s="8" t="s">
        <v>18</v>
      </c>
      <c r="B20" s="23">
        <f>B18+B19</f>
        <v>84.21231087710129</v>
      </c>
    </row>
    <row r="21" spans="1:2" ht="14.25">
      <c r="A21" s="8" t="s">
        <v>19</v>
      </c>
      <c r="B21" s="24">
        <f>DEGREES(ATAN(1/SQRT(B13)))/360</f>
        <v>0.06943722099324968</v>
      </c>
    </row>
    <row r="22" spans="1:3" ht="14.25">
      <c r="A22" s="8" t="s">
        <v>20</v>
      </c>
      <c r="B22" s="24">
        <f>DEGREES(ATAN((B13-1)/SQRT(B13)))/360</f>
        <v>0.16448586477647614</v>
      </c>
      <c r="C22" s="16" t="s">
        <v>31</v>
      </c>
    </row>
    <row r="23" spans="1:2" ht="14.25">
      <c r="A23" s="8" t="s">
        <v>21</v>
      </c>
      <c r="B23" s="24">
        <f>B20/360</f>
        <v>0.2339230857697258</v>
      </c>
    </row>
    <row r="24" spans="1:2" ht="15.75">
      <c r="A24" s="8" t="s">
        <v>22</v>
      </c>
      <c r="B24" s="25">
        <f>B21*300/B16*B17</f>
        <v>2.460840880631821</v>
      </c>
    </row>
    <row r="25" spans="1:3" ht="15.75">
      <c r="A25" s="8" t="s">
        <v>23</v>
      </c>
      <c r="B25" s="25">
        <f>B22*300/B16*B17</f>
        <v>5.829345335801674</v>
      </c>
      <c r="C25" s="16" t="s">
        <v>31</v>
      </c>
    </row>
    <row r="26" spans="1:2" ht="15.75">
      <c r="A26" s="8" t="s">
        <v>24</v>
      </c>
      <c r="B26" s="25">
        <f>B24+B25</f>
        <v>8.290186216433494</v>
      </c>
    </row>
    <row r="28" spans="1:6" ht="15.75">
      <c r="A28" s="8" t="s">
        <v>25</v>
      </c>
      <c r="B28" s="8" t="s">
        <v>19</v>
      </c>
      <c r="C28" s="8" t="s">
        <v>20</v>
      </c>
      <c r="D28" s="8" t="s">
        <v>21</v>
      </c>
      <c r="E28" s="2" t="s">
        <v>26</v>
      </c>
      <c r="F28" s="8" t="s">
        <v>27</v>
      </c>
    </row>
    <row r="29" spans="1:6" ht="12">
      <c r="A29">
        <v>1</v>
      </c>
      <c r="B29" s="24">
        <f>DEGREES(ATAN(1/SQRT(A29)))/360</f>
        <v>0.125</v>
      </c>
      <c r="C29" s="24">
        <f>DEGREES(ATAN((A29-1)/SQRT(A29)))/360</f>
        <v>0</v>
      </c>
      <c r="D29" s="24">
        <f>B29+C29</f>
        <v>0.125</v>
      </c>
      <c r="E29" s="2">
        <f>C29/D29</f>
        <v>0</v>
      </c>
      <c r="F29" s="1">
        <f>Z_00/A29</f>
        <v>50</v>
      </c>
    </row>
    <row r="30" spans="1:6" ht="12">
      <c r="A30">
        <v>1.2</v>
      </c>
      <c r="B30" s="24">
        <f>DEGREES(ATAN(1/SQRT(A30)))/360</f>
        <v>0.11775568254103595</v>
      </c>
      <c r="C30" s="24">
        <f>DEGREES(ATAN((A30-1)/SQRT(A30)))/360</f>
        <v>0.028741029487758283</v>
      </c>
      <c r="D30" s="24">
        <f>B30+C30</f>
        <v>0.14649671202879425</v>
      </c>
      <c r="E30" s="2">
        <f>C30/D30</f>
        <v>0.19618890478654</v>
      </c>
      <c r="F30" s="1">
        <f>Z_00/A30</f>
        <v>41.66666666666667</v>
      </c>
    </row>
    <row r="31" spans="1:6" ht="12">
      <c r="A31">
        <v>1.5</v>
      </c>
      <c r="B31" s="24">
        <f>DEGREES(ATAN(1/SQRT(A31)))/360</f>
        <v>0.10897644578775628</v>
      </c>
      <c r="C31" s="24">
        <f>DEGREES(ATAN((A31-1)/SQRT(A31)))/360</f>
        <v>0.06168792860721248</v>
      </c>
      <c r="D31" s="24">
        <f>B31+C31</f>
        <v>0.17066437439496876</v>
      </c>
      <c r="E31" s="2">
        <f>C31/D31</f>
        <v>0.3614575615204145</v>
      </c>
      <c r="F31" s="1">
        <f>Z_00/A31</f>
        <v>33.333333333333336</v>
      </c>
    </row>
    <row r="32" spans="1:6" ht="12">
      <c r="A32">
        <v>2</v>
      </c>
      <c r="B32" s="24">
        <f>DEGREES(ATAN(1/SQRT(A32)))/360</f>
        <v>0.09795663800765182</v>
      </c>
      <c r="C32" s="24">
        <f>DEGREES(ATAN((A32-1)/SQRT(A32)))/360</f>
        <v>0.09795663800765182</v>
      </c>
      <c r="D32" s="24">
        <f>B32+C32</f>
        <v>0.19591327601530364</v>
      </c>
      <c r="E32" s="2">
        <f>C32/D32</f>
        <v>0.5</v>
      </c>
      <c r="F32" s="1">
        <f>Z_00/A32</f>
        <v>25</v>
      </c>
    </row>
    <row r="33" spans="1:6" ht="12">
      <c r="A33">
        <v>2.5</v>
      </c>
      <c r="B33" s="24">
        <f>DEGREES(ATAN(1/SQRT(A33)))/360</f>
        <v>0.08975425899284403</v>
      </c>
      <c r="C33" s="24">
        <f>DEGREES(ATAN((A33-1)/SQRT(A33)))/360</f>
        <v>0.1208097759585889</v>
      </c>
      <c r="D33" s="24">
        <f>B33+C33</f>
        <v>0.21056403495143294</v>
      </c>
      <c r="E33" s="2">
        <f>C33/D33</f>
        <v>0.5737436404391374</v>
      </c>
      <c r="F33" s="1">
        <f>Z_00/A33</f>
        <v>20</v>
      </c>
    </row>
    <row r="34" spans="1:6" ht="12">
      <c r="A34">
        <v>3</v>
      </c>
      <c r="B34" s="24">
        <f>DEGREES(ATAN(1/SQRT(A34)))/360</f>
        <v>0.08333333333333334</v>
      </c>
      <c r="C34" s="24">
        <f>DEGREES(ATAN((A34-1)/SQRT(A34)))/360</f>
        <v>0.13640723708574748</v>
      </c>
      <c r="D34" s="24">
        <f>B34+C34</f>
        <v>0.21974057041908082</v>
      </c>
      <c r="E34" s="2">
        <f>C34/D34</f>
        <v>0.6207649175825694</v>
      </c>
      <c r="F34" s="1">
        <f>Z_00/A34</f>
        <v>16.666666666666668</v>
      </c>
    </row>
    <row r="35" spans="1:6" ht="12">
      <c r="A35">
        <v>4</v>
      </c>
      <c r="B35" s="24">
        <f>DEGREES(ATAN(1/SQRT(A35)))/360</f>
        <v>0.07379180882521663</v>
      </c>
      <c r="C35" s="24">
        <f>DEGREES(ATAN((A35-1)/SQRT(A35)))/360</f>
        <v>0.1564164790945006</v>
      </c>
      <c r="D35" s="24">
        <f>B35+C35</f>
        <v>0.23020828791971723</v>
      </c>
      <c r="E35" s="2">
        <f>C35/D35</f>
        <v>0.6794563328191261</v>
      </c>
      <c r="F35" s="1">
        <f>Z_00/A35</f>
        <v>12.5</v>
      </c>
    </row>
    <row r="36" spans="1:6" ht="12">
      <c r="A36">
        <v>5</v>
      </c>
      <c r="B36" s="24">
        <f>DEGREES(ATAN(1/SQRT(A36)))/360</f>
        <v>0.0669301182003075</v>
      </c>
      <c r="C36" s="24">
        <f>DEGREES(ATAN((A36-1)/SQRT(A36)))/360</f>
        <v>0.1688724104238905</v>
      </c>
      <c r="D36" s="24">
        <f>B36+C36</f>
        <v>0.235802528624198</v>
      </c>
      <c r="E36" s="2">
        <f>C36/D36</f>
        <v>0.716160303323231</v>
      </c>
      <c r="F36" s="1">
        <f>Z_00/A36</f>
        <v>10</v>
      </c>
    </row>
    <row r="37" spans="1:6" ht="12">
      <c r="A37">
        <v>6</v>
      </c>
      <c r="B37" s="24">
        <f>DEGREES(ATAN(1/SQRT(A37)))/360</f>
        <v>0.06168792860721248</v>
      </c>
      <c r="C37" s="24">
        <f>DEGREES(ATAN((A37-1)/SQRT(A37)))/360</f>
        <v>0.17749961449364893</v>
      </c>
      <c r="D37" s="24">
        <f>B37+C37</f>
        <v>0.2391875431008614</v>
      </c>
      <c r="E37" s="2">
        <f>C37/D37</f>
        <v>0.7420938908127013</v>
      </c>
      <c r="F37" s="1">
        <f>Z_00/A37</f>
        <v>8.333333333333334</v>
      </c>
    </row>
    <row r="38" spans="1:6" ht="12">
      <c r="A38">
        <v>8</v>
      </c>
      <c r="B38" s="24">
        <f>DEGREES(ATAN(1/SQRT(A38)))/360</f>
        <v>0.05408672398469637</v>
      </c>
      <c r="C38" s="24">
        <f>DEGREES(ATAN((A38-1)/SQRT(A38)))/360</f>
        <v>0.18888412868208385</v>
      </c>
      <c r="D38" s="24">
        <f>B38+C38</f>
        <v>0.2429708526667802</v>
      </c>
      <c r="E38" s="2">
        <f>C38/D38</f>
        <v>0.777394187858109</v>
      </c>
      <c r="F38" s="1">
        <f>Z_00/A38</f>
        <v>6.25</v>
      </c>
    </row>
    <row r="39" spans="1:6" ht="12">
      <c r="A39">
        <v>10</v>
      </c>
      <c r="B39" s="24">
        <f>DEGREES(ATAN(1/SQRT(A39)))/360</f>
        <v>0.048745557260534166</v>
      </c>
      <c r="C39" s="24">
        <f>DEGREES(ATAN((A39-1)/SQRT(A39)))/360</f>
        <v>0.1962231981635548</v>
      </c>
      <c r="D39" s="24">
        <f>B39+C39</f>
        <v>0.24496875542408897</v>
      </c>
      <c r="E39" s="2">
        <f>C39/D39</f>
        <v>0.8010131652253119</v>
      </c>
      <c r="F39" s="1">
        <f>Z_00/A39</f>
        <v>5</v>
      </c>
    </row>
    <row r="40" spans="1:6" ht="12">
      <c r="A40">
        <v>15</v>
      </c>
      <c r="B40" s="24">
        <f>DEGREES(ATAN(1/SQRT(A40)))/360</f>
        <v>0.04021531162758312</v>
      </c>
      <c r="C40" s="24">
        <f>DEGREES(ATAN((A40-1)/SQRT(A40)))/360</f>
        <v>0.20704538359272376</v>
      </c>
      <c r="D40" s="24">
        <f>B40+C40</f>
        <v>0.2472606952203069</v>
      </c>
      <c r="E40" s="2">
        <f>C40/D40</f>
        <v>0.8373566344956214</v>
      </c>
      <c r="F40" s="1">
        <f>Z_00/A40</f>
        <v>3.3333333333333335</v>
      </c>
    </row>
    <row r="41" spans="1:6" ht="12">
      <c r="A41">
        <v>20</v>
      </c>
      <c r="B41" s="24">
        <f>DEGREES(ATAN(1/SQRT(A41)))/360</f>
        <v>0.03501217402327551</v>
      </c>
      <c r="C41" s="24">
        <f>DEGREES(ATAN((A41-1)/SQRT(A41)))/360</f>
        <v>0.21320849375455303</v>
      </c>
      <c r="D41" s="24">
        <f>B41+C41</f>
        <v>0.24822066777782853</v>
      </c>
      <c r="E41" s="2">
        <f>C41/D41</f>
        <v>0.8589473860628988</v>
      </c>
      <c r="F41" s="26">
        <f>Z_00/A41</f>
        <v>2.5</v>
      </c>
    </row>
    <row r="42" spans="1:6" ht="12">
      <c r="A42">
        <v>50</v>
      </c>
      <c r="B42" s="24">
        <f>DEGREES(ATAN(1/SQRT(A42)))/360</f>
        <v>0.022359630487578885</v>
      </c>
      <c r="C42" s="24">
        <f>DEGREES(ATAN((A42-1)/SQRT(A42)))/360</f>
        <v>0.22719021255475857</v>
      </c>
      <c r="D42" s="24">
        <f>B42+C42</f>
        <v>0.24954984304233746</v>
      </c>
      <c r="E42" s="2">
        <f>C42/D42</f>
        <v>0.9104001420518407</v>
      </c>
      <c r="F42" s="26">
        <f>Z_00/A42</f>
        <v>1</v>
      </c>
    </row>
    <row r="43" spans="1:6" ht="12">
      <c r="A43">
        <v>100</v>
      </c>
      <c r="B43" s="24">
        <f>DEGREES(ATAN(1/SQRT(A43)))/360</f>
        <v>0.015862758715276787</v>
      </c>
      <c r="C43" s="24">
        <f>DEGREES(ATAN((A43-1)/SQRT(A43)))/360</f>
        <v>0.23397808639468295</v>
      </c>
      <c r="D43" s="24">
        <f>B43+C43</f>
        <v>0.24984084510995974</v>
      </c>
      <c r="E43" s="2">
        <f>C43/D43</f>
        <v>0.9365085452368875</v>
      </c>
      <c r="F43" s="26">
        <f>Z_00/A43</f>
        <v>0.5</v>
      </c>
    </row>
    <row r="44" spans="1:6" ht="12">
      <c r="A44">
        <v>1000</v>
      </c>
      <c r="B44" s="24">
        <f>DEGREES(ATAN(1/SQRT(A44)))/360</f>
        <v>0.005031244575911033</v>
      </c>
      <c r="C44" s="24">
        <f>DEGREES(ATAN((A44-1)/SQRT(A44)))/360</f>
        <v>0.24496372250288018</v>
      </c>
      <c r="D44" s="24">
        <f>B44+C44</f>
        <v>0.2499949670787912</v>
      </c>
      <c r="E44" s="2">
        <f>C44/D44</f>
        <v>0.9798746165384788</v>
      </c>
      <c r="F44" s="26">
        <f>Z_00/A44</f>
        <v>0.05</v>
      </c>
    </row>
  </sheetData>
  <sheetProtection selectLockedCells="1" selectUnlockedCells="1"/>
  <printOptions/>
  <pageMargins left="0.7479166666666667" right="0.7479166666666667" top="0.39375" bottom="0.39375" header="0.5118055555555555" footer="0.5118055555555555"/>
  <pageSetup horizontalDpi="300" verticalDpi="300" orientation="portrait" paperSize="9" scale="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 Hegewald</dc:creator>
  <cp:keywords/>
  <dc:description/>
  <cp:lastModifiedBy>Werner Hegewald</cp:lastModifiedBy>
  <cp:lastPrinted>2007-11-19T07:24:24Z</cp:lastPrinted>
  <dcterms:created xsi:type="dcterms:W3CDTF">2007-03-28T12:04:22Z</dcterms:created>
  <dcterms:modified xsi:type="dcterms:W3CDTF">2010-12-20T15:34:58Z</dcterms:modified>
  <cp:category/>
  <cp:version/>
  <cp:contentType/>
  <cp:contentStatus/>
  <cp:revision>4</cp:revision>
</cp:coreProperties>
</file>