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2" activeTab="0"/>
  </bookViews>
  <sheets>
    <sheet name="50 MHz" sheetId="1" r:id="rId1"/>
    <sheet name="Danksagung" sheetId="2" r:id="rId2"/>
  </sheets>
  <definedNames>
    <definedName name="_xlnm.Print_Area" localSheetId="0">'50 MHz'!$A$1:$I$70</definedName>
    <definedName name="Excel_BuiltIn_Print_Area_1">'50 MHz'!$A$1:$I$26</definedName>
  </definedNames>
  <calcPr fullCalcOnLoad="1"/>
</workbook>
</file>

<file path=xl/sharedStrings.xml><?xml version="1.0" encoding="utf-8"?>
<sst xmlns="http://schemas.openxmlformats.org/spreadsheetml/2006/main" count="329" uniqueCount="255">
  <si>
    <t xml:space="preserve">Liste einiger 50-MHz-Baken </t>
  </si>
  <si>
    <t>für</t>
  </si>
  <si>
    <t>DF0FA</t>
  </si>
  <si>
    <t>in</t>
  </si>
  <si>
    <t>JO62QN</t>
  </si>
  <si>
    <r>
      <t>geprüft!, Stand 16.04.2014,</t>
    </r>
    <r>
      <rPr>
        <sz val="8"/>
        <rFont val="Arial"/>
        <family val="2"/>
      </rPr>
      <t xml:space="preserve"> © Red. FA</t>
    </r>
  </si>
  <si>
    <t xml:space="preserve"> Rufzeichen und Locator bitte den eigenen Bedingungen anpassen!</t>
  </si>
  <si>
    <t>bis etwa 300 km Abstand je nach QTH in DL evtl. via Tropo hörbar</t>
  </si>
  <si>
    <t>Frequenz/MHz</t>
  </si>
  <si>
    <t>Call</t>
  </si>
  <si>
    <t>Locator</t>
  </si>
  <si>
    <t>QTF [°]</t>
  </si>
  <si>
    <t>QRB [km]</t>
  </si>
  <si>
    <t>ERP [W]</t>
  </si>
  <si>
    <t>Antenne</t>
  </si>
  <si>
    <t>ü. NN [m]</t>
  </si>
  <si>
    <t>gehört, Bemerkungen</t>
  </si>
  <si>
    <t>Longitude</t>
  </si>
  <si>
    <t>Latitude</t>
  </si>
  <si>
    <t>ELOC</t>
  </si>
  <si>
    <t>ELON</t>
  </si>
  <si>
    <t>ELAT</t>
  </si>
  <si>
    <t>sinb1</t>
  </si>
  <si>
    <t>sinb2</t>
  </si>
  <si>
    <t>cosb1</t>
  </si>
  <si>
    <t>cosb2</t>
  </si>
  <si>
    <t>cos(delta)</t>
  </si>
  <si>
    <t>cos c</t>
  </si>
  <si>
    <t>c</t>
  </si>
  <si>
    <t>sin c</t>
  </si>
  <si>
    <t>cos alpha</t>
  </si>
  <si>
    <t>alpha</t>
  </si>
  <si>
    <t>GB3BUX</t>
  </si>
  <si>
    <t>IO93BF</t>
  </si>
  <si>
    <t>Kreuzdipol, hor.</t>
  </si>
  <si>
    <t>12/13</t>
  </si>
  <si>
    <t>IW3FZQ</t>
  </si>
  <si>
    <t>JN55VF</t>
  </si>
  <si>
    <t>5/8-Vertikal</t>
  </si>
  <si>
    <t>25</t>
  </si>
  <si>
    <t>3/14, nr Padua</t>
  </si>
  <si>
    <t>Z21SIX</t>
  </si>
  <si>
    <t>KH52ND</t>
  </si>
  <si>
    <t>Groundplane</t>
  </si>
  <si>
    <t>2/14</t>
  </si>
  <si>
    <t>I0JX</t>
  </si>
  <si>
    <t>JN61HV</t>
  </si>
  <si>
    <t>3-El.-Yagi, hor.</t>
  </si>
  <si>
    <t xml:space="preserve">4/14 </t>
  </si>
  <si>
    <t>YU1AVQ</t>
  </si>
  <si>
    <t>KN04FU</t>
  </si>
  <si>
    <t>?</t>
  </si>
  <si>
    <t>HB9EME</t>
  </si>
  <si>
    <t>JN36KW</t>
  </si>
  <si>
    <t>2,5</t>
  </si>
  <si>
    <t>V-Dipol</t>
  </si>
  <si>
    <r>
      <t xml:space="preserve">8/04, nr </t>
    </r>
    <r>
      <rPr>
        <sz val="10"/>
        <rFont val="Arial"/>
        <family val="2"/>
      </rPr>
      <t>Neuchâtel</t>
    </r>
  </si>
  <si>
    <t>HG1BVB</t>
  </si>
  <si>
    <t>JN87FI</t>
  </si>
  <si>
    <t>3/4-Vertikal</t>
  </si>
  <si>
    <t>725</t>
  </si>
  <si>
    <t>4/14, nr Szombathely</t>
  </si>
  <si>
    <t>SV9SIX</t>
  </si>
  <si>
    <t>KM25NH</t>
  </si>
  <si>
    <t>Dipol, vert.</t>
  </si>
  <si>
    <t>OX3SIX</t>
  </si>
  <si>
    <t>HP15EO</t>
  </si>
  <si>
    <t>Dipol, hor.</t>
  </si>
  <si>
    <t>OH1SIX</t>
  </si>
  <si>
    <t>KP11QU</t>
  </si>
  <si>
    <t>CU3URA</t>
  </si>
  <si>
    <t>HM68QM</t>
  </si>
  <si>
    <t>OH0SIX</t>
  </si>
  <si>
    <t>JP90XI</t>
  </si>
  <si>
    <t>5B4CY</t>
  </si>
  <si>
    <t>KM64PT</t>
  </si>
  <si>
    <t>IZ1EPM</t>
  </si>
  <si>
    <t>JN35WD</t>
  </si>
  <si>
    <t>12/13, nr Turin</t>
  </si>
  <si>
    <t>PY3IBZ</t>
  </si>
  <si>
    <t>GF49KW</t>
  </si>
  <si>
    <t xml:space="preserve">3/14 </t>
  </si>
  <si>
    <t>S55ZRS</t>
  </si>
  <si>
    <t>JN76MC</t>
  </si>
  <si>
    <t>LX0SIX</t>
  </si>
  <si>
    <t>JN39AV</t>
  </si>
  <si>
    <t>Dipol</t>
  </si>
  <si>
    <t>520</t>
  </si>
  <si>
    <t>3/14, Bourscheid</t>
  </si>
  <si>
    <t>SR5FHX</t>
  </si>
  <si>
    <t>KO02KH</t>
  </si>
  <si>
    <t>9H1SIX</t>
  </si>
  <si>
    <t>JM75FV</t>
  </si>
  <si>
    <t>11/13</t>
  </si>
  <si>
    <t>SR3FHB</t>
  </si>
  <si>
    <t>JO91CQ</t>
  </si>
  <si>
    <t>8/13, nr Kalisz</t>
  </si>
  <si>
    <t>IS0GQX</t>
  </si>
  <si>
    <t>JM49OH</t>
  </si>
  <si>
    <t>ZD8VHF</t>
  </si>
  <si>
    <t>II22TB</t>
  </si>
  <si>
    <t>VE2RCS/B</t>
  </si>
  <si>
    <t>FN25UP</t>
  </si>
  <si>
    <t>YU1EO/B</t>
  </si>
  <si>
    <t>KN04ML</t>
  </si>
  <si>
    <t>9/13</t>
  </si>
  <si>
    <t>CS3BSM</t>
  </si>
  <si>
    <t>IM12OR</t>
  </si>
  <si>
    <t>Loop, hor.</t>
  </si>
  <si>
    <t>OY6BEC</t>
  </si>
  <si>
    <t>IP62OA</t>
  </si>
  <si>
    <t>SR8FHL</t>
  </si>
  <si>
    <t>KO11HF</t>
  </si>
  <si>
    <t>SR2SIX</t>
  </si>
  <si>
    <t>JO93BC</t>
  </si>
  <si>
    <t>7/13, Bydgoszcz</t>
  </si>
  <si>
    <t>ES0SIX</t>
  </si>
  <si>
    <t>KO18CW</t>
  </si>
  <si>
    <t>SV1SIX</t>
  </si>
  <si>
    <t>KM17UX</t>
  </si>
  <si>
    <t>ON0SIX</t>
  </si>
  <si>
    <t>JO20EP</t>
  </si>
  <si>
    <t>X-Dipol</t>
  </si>
  <si>
    <t>4/14, Waterloo</t>
  </si>
  <si>
    <t>GB3MCB</t>
  </si>
  <si>
    <t>IO70OJ</t>
  </si>
  <si>
    <t>ZS6TWB/B</t>
  </si>
  <si>
    <t>KG46RC</t>
  </si>
  <si>
    <t>3-El.-Yagi, N (SSB!)</t>
  </si>
  <si>
    <t>OX3VHF</t>
  </si>
  <si>
    <t>GP60QQ</t>
  </si>
  <si>
    <t>10/14</t>
  </si>
  <si>
    <t>OK1DX</t>
  </si>
  <si>
    <t>JN69SD</t>
  </si>
  <si>
    <t>3/14, nr Passau!</t>
  </si>
  <si>
    <t>SR2FHM</t>
  </si>
  <si>
    <t>JO94II</t>
  </si>
  <si>
    <t>9</t>
  </si>
  <si>
    <t>9/13, Gdansk</t>
  </si>
  <si>
    <t>JW7SIX</t>
  </si>
  <si>
    <t>JQ68TB</t>
  </si>
  <si>
    <t>4-El.-Yagi, S</t>
  </si>
  <si>
    <t>SQ2LYF</t>
  </si>
  <si>
    <t>JO93GX</t>
  </si>
  <si>
    <t>7/13, nr Gdansk</t>
  </si>
  <si>
    <t>TR0A</t>
  </si>
  <si>
    <t>JJ40QL</t>
  </si>
  <si>
    <t>5-El.-Yagi, N</t>
  </si>
  <si>
    <t>ZS6DN</t>
  </si>
  <si>
    <t>KG44DE</t>
  </si>
  <si>
    <t>LA7SIX</t>
  </si>
  <si>
    <t>JP99EC</t>
  </si>
  <si>
    <t>OZ6VHF</t>
  </si>
  <si>
    <t>JO57EI</t>
  </si>
  <si>
    <t>3/14, nr Frederikshavn</t>
  </si>
  <si>
    <t>TF1SIX</t>
  </si>
  <si>
    <t>HP94SC</t>
  </si>
  <si>
    <t xml:space="preserve">8/13 </t>
  </si>
  <si>
    <t>HB9SIX</t>
  </si>
  <si>
    <t>JN47QF</t>
  </si>
  <si>
    <t>8</t>
  </si>
  <si>
    <t>J-Antenne</t>
  </si>
  <si>
    <t>2502</t>
  </si>
  <si>
    <t>4/14, Säntis, Winterthur</t>
  </si>
  <si>
    <t>OE3XLB</t>
  </si>
  <si>
    <t>JN87WB</t>
  </si>
  <si>
    <t>5-Ele.-Yagi</t>
  </si>
  <si>
    <t xml:space="preserve">8/05, Maiersdorf </t>
  </si>
  <si>
    <t>EA4UW</t>
  </si>
  <si>
    <t>IN80EC</t>
  </si>
  <si>
    <t>8/12</t>
  </si>
  <si>
    <t>GB3RMK</t>
  </si>
  <si>
    <t>IO77UO</t>
  </si>
  <si>
    <t>Dipol, hor. N/S</t>
  </si>
  <si>
    <t>1/14</t>
  </si>
  <si>
    <t>GB3LER</t>
  </si>
  <si>
    <t>IP90JD</t>
  </si>
  <si>
    <t>3-El.-Yagi, S</t>
  </si>
  <si>
    <t>GB3IOJ</t>
  </si>
  <si>
    <t>IN89WE</t>
  </si>
  <si>
    <t>V-Dipol, hor.</t>
  </si>
  <si>
    <t>OE3XAC</t>
  </si>
  <si>
    <t>JN78SB</t>
  </si>
  <si>
    <t>750</t>
  </si>
  <si>
    <t>4/14, Kaiserkogl</t>
  </si>
  <si>
    <t>OH9SIX</t>
  </si>
  <si>
    <t>KP36OI</t>
  </si>
  <si>
    <t>Dipolgruppe, hor.</t>
  </si>
  <si>
    <t>SK3SIX</t>
  </si>
  <si>
    <t>JP73HC</t>
  </si>
  <si>
    <t>EA8SIX</t>
  </si>
  <si>
    <t>IL28GC</t>
  </si>
  <si>
    <t>F6IKY</t>
  </si>
  <si>
    <t>JN26OP</t>
  </si>
  <si>
    <t>1/14, Louhans</t>
  </si>
  <si>
    <t>DF0ANN</t>
  </si>
  <si>
    <t>JN59PL</t>
  </si>
  <si>
    <t>Hor.-Omni-Loop</t>
  </si>
  <si>
    <t>630</t>
  </si>
  <si>
    <t>4/14, Nürnberg</t>
  </si>
  <si>
    <t>DB0DUB</t>
  </si>
  <si>
    <t>JO31HF</t>
  </si>
  <si>
    <t>9/13, Kaarst</t>
  </si>
  <si>
    <t>DB0HGW</t>
  </si>
  <si>
    <t>JO64QC</t>
  </si>
  <si>
    <t>Magnet-Loop</t>
  </si>
  <si>
    <t>4/14,Greifswald</t>
  </si>
  <si>
    <t>FX4SIX</t>
  </si>
  <si>
    <t>JN06CQ</t>
  </si>
  <si>
    <t>EA8RCP/B</t>
  </si>
  <si>
    <t>IL18CO</t>
  </si>
  <si>
    <t>F1ZFE</t>
  </si>
  <si>
    <t>JN39OC</t>
  </si>
  <si>
    <t>2</t>
  </si>
  <si>
    <t>Vertikal</t>
  </si>
  <si>
    <t>392</t>
  </si>
  <si>
    <t>geplant, nr Saarbrücken!</t>
  </si>
  <si>
    <t>IQ4FE</t>
  </si>
  <si>
    <t>JN54AS</t>
  </si>
  <si>
    <t>6</t>
  </si>
  <si>
    <t>3/14, nr Parma</t>
  </si>
  <si>
    <t>F8BHU</t>
  </si>
  <si>
    <t>JN17NA</t>
  </si>
  <si>
    <t>3</t>
  </si>
  <si>
    <t>3 Ele-Yagi NO</t>
  </si>
  <si>
    <t>334</t>
  </si>
  <si>
    <t>6/13, nr Nevers</t>
  </si>
  <si>
    <t>OZ7IGY</t>
  </si>
  <si>
    <t>JO55WM</t>
  </si>
  <si>
    <t>Kreuzdipol</t>
  </si>
  <si>
    <t>5/06, nr Roskilde</t>
  </si>
  <si>
    <t>OK0NCC</t>
  </si>
  <si>
    <t>JN79EW</t>
  </si>
  <si>
    <t>4/14, nr Praha</t>
  </si>
  <si>
    <t>JX7SIX</t>
  </si>
  <si>
    <t>IQ50RX</t>
  </si>
  <si>
    <t xml:space="preserve">geplant </t>
  </si>
  <si>
    <t>Danksagung</t>
  </si>
  <si>
    <t>Ausgangspunkt zu dieser Bakenliste ist die FA-Bakenliste von 6/2006,</t>
  </si>
  <si>
    <t>sowie jene von DK7ZB in FA x_2000</t>
  </si>
  <si>
    <t xml:space="preserve">Aktualisierung durch DL1UU anhand von DX-Clustermeldungen: </t>
  </si>
  <si>
    <t>http://www.dxsummit.fi</t>
  </si>
  <si>
    <t>Weitere Quellen:</t>
  </si>
  <si>
    <t>http://www.mmmonvhf.de/</t>
  </si>
  <si>
    <t>http://www.keele.ac.uk/depts/por/50.htm</t>
  </si>
  <si>
    <t>http://dubus.org/</t>
  </si>
  <si>
    <t>http://www.darc.de/</t>
  </si>
  <si>
    <t>Die Tabellenvorlage stammt ursprünglich von DF2ZC,</t>
  </si>
  <si>
    <t>aktuell wurde sie der Website von LA0BY entnommen.</t>
  </si>
  <si>
    <t>http://la0by.darc.de/</t>
  </si>
  <si>
    <t>Die Anpassung der Tabelle erfolgte durch DL2RD.</t>
  </si>
  <si>
    <r>
      <t xml:space="preserve">Bitte </t>
    </r>
    <r>
      <rPr>
        <b/>
        <sz val="10"/>
        <color indexed="10"/>
        <rFont val="Arial"/>
        <family val="2"/>
      </rPr>
      <t>aktualisieren</t>
    </r>
    <r>
      <rPr>
        <sz val="10"/>
        <color indexed="10"/>
        <rFont val="Arial"/>
        <family val="2"/>
      </rPr>
      <t xml:space="preserve"> Sie Call und vor allem den </t>
    </r>
    <r>
      <rPr>
        <b/>
        <sz val="10"/>
        <color indexed="10"/>
        <rFont val="Arial"/>
        <family val="2"/>
      </rPr>
      <t>Locator</t>
    </r>
    <r>
      <rPr>
        <sz val="10"/>
        <color indexed="10"/>
        <rFont val="Arial"/>
        <family val="2"/>
      </rPr>
      <t xml:space="preserve"> im Tabellenkopf,</t>
    </r>
  </si>
  <si>
    <t>damit die Tabelle Richtung und Entfernung zu Ihrem QTH berechnet!</t>
  </si>
  <si>
    <t>Redaktion FUNKAMATEUR</t>
  </si>
  <si>
    <t>http://www.funkamateur.de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</si>
</sst>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\ _D_M_-;\-* #,##0\ _D_M_-;_-* &quot;- &quot;_D_M_-;_-@_-"/>
    <numFmt numFmtId="166" formatCode="_-* #,##0&quot; DM&quot;_-;\-* #,##0&quot; DM&quot;_-;_-* &quot;- DM&quot;_-;_-@_-"/>
    <numFmt numFmtId="167" formatCode="#,##0"/>
    <numFmt numFmtId="168" formatCode="@"/>
    <numFmt numFmtId="169" formatCode="0.0E+00"/>
    <numFmt numFmtId="170" formatCode="0"/>
    <numFmt numFmtId="171" formatCode="0.00000"/>
    <numFmt numFmtId="172" formatCode="0.000"/>
    <numFmt numFmtId="173" formatCode="#,##0.000"/>
  </numFmts>
  <fonts count="23">
    <font>
      <sz val="10"/>
      <name val="Arial"/>
      <family val="2"/>
    </font>
    <font>
      <sz val="8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4"/>
      <color indexed="22"/>
      <name val="Arial"/>
      <family val="2"/>
    </font>
    <font>
      <b/>
      <sz val="14"/>
      <color indexed="10"/>
      <name val="Arial"/>
      <family val="2"/>
    </font>
    <font>
      <b/>
      <sz val="8"/>
      <name val="Book Antiqu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Alignment="0" applyProtection="0"/>
    <xf numFmtId="166" fontId="0" fillId="0" borderId="0" applyFill="0" applyAlignment="0" applyProtection="0"/>
  </cellStyleXfs>
  <cellXfs count="74">
    <xf numFmtId="164" fontId="0" fillId="0" borderId="0" xfId="0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7" fontId="4" fillId="2" borderId="0" xfId="0" applyNumberFormat="1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left"/>
    </xf>
    <xf numFmtId="168" fontId="7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 applyProtection="1">
      <alignment horizontal="center"/>
      <protection locked="0"/>
    </xf>
    <xf numFmtId="168" fontId="8" fillId="2" borderId="0" xfId="0" applyNumberFormat="1" applyFont="1" applyFill="1" applyBorder="1" applyAlignment="1" applyProtection="1">
      <alignment horizontal="left"/>
      <protection locked="0"/>
    </xf>
    <xf numFmtId="164" fontId="3" fillId="0" borderId="2" xfId="0" applyFont="1" applyBorder="1" applyAlignment="1">
      <alignment/>
    </xf>
    <xf numFmtId="164" fontId="9" fillId="3" borderId="3" xfId="0" applyFont="1" applyFill="1" applyBorder="1" applyAlignment="1">
      <alignment/>
    </xf>
    <xf numFmtId="164" fontId="3" fillId="0" borderId="3" xfId="0" applyFont="1" applyBorder="1" applyAlignment="1">
      <alignment/>
    </xf>
    <xf numFmtId="167" fontId="10" fillId="2" borderId="0" xfId="0" applyNumberFormat="1" applyFont="1" applyFill="1" applyBorder="1" applyAlignment="1">
      <alignment horizontal="left"/>
    </xf>
    <xf numFmtId="164" fontId="11" fillId="2" borderId="0" xfId="0" applyFont="1" applyFill="1" applyBorder="1" applyAlignment="1">
      <alignment horizontal="left"/>
    </xf>
    <xf numFmtId="164" fontId="11" fillId="2" borderId="0" xfId="0" applyFont="1" applyFill="1" applyBorder="1" applyAlignment="1">
      <alignment horizontal="center"/>
    </xf>
    <xf numFmtId="164" fontId="12" fillId="2" borderId="0" xfId="0" applyFont="1" applyFill="1" applyBorder="1" applyAlignment="1">
      <alignment horizontal="left"/>
    </xf>
    <xf numFmtId="168" fontId="13" fillId="2" borderId="0" xfId="0" applyNumberFormat="1" applyFont="1" applyFill="1" applyBorder="1" applyAlignment="1">
      <alignment horizontal="left"/>
    </xf>
    <xf numFmtId="168" fontId="13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3" fillId="0" borderId="1" xfId="0" applyFont="1" applyBorder="1" applyAlignment="1">
      <alignment/>
    </xf>
    <xf numFmtId="167" fontId="14" fillId="2" borderId="0" xfId="0" applyNumberFormat="1" applyFont="1" applyFill="1" applyBorder="1" applyAlignment="1">
      <alignment horizontal="left"/>
    </xf>
    <xf numFmtId="164" fontId="15" fillId="2" borderId="0" xfId="0" applyFont="1" applyFill="1" applyBorder="1" applyAlignment="1">
      <alignment horizontal="left"/>
    </xf>
    <xf numFmtId="164" fontId="15" fillId="2" borderId="0" xfId="0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/>
    </xf>
    <xf numFmtId="164" fontId="15" fillId="2" borderId="4" xfId="0" applyFont="1" applyFill="1" applyBorder="1" applyAlignment="1">
      <alignment horizontal="left"/>
    </xf>
    <xf numFmtId="164" fontId="15" fillId="2" borderId="4" xfId="0" applyFont="1" applyFill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/>
    </xf>
    <xf numFmtId="171" fontId="15" fillId="2" borderId="4" xfId="0" applyNumberFormat="1" applyFont="1" applyFill="1" applyBorder="1" applyAlignment="1">
      <alignment horizontal="left"/>
    </xf>
    <xf numFmtId="164" fontId="3" fillId="0" borderId="5" xfId="0" applyFont="1" applyBorder="1" applyAlignment="1">
      <alignment/>
    </xf>
    <xf numFmtId="171" fontId="9" fillId="3" borderId="2" xfId="0" applyNumberFormat="1" applyFont="1" applyFill="1" applyBorder="1" applyAlignment="1">
      <alignment horizontal="center"/>
    </xf>
    <xf numFmtId="171" fontId="9" fillId="3" borderId="3" xfId="0" applyNumberFormat="1" applyFont="1" applyFill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64" fontId="3" fillId="0" borderId="0" xfId="0" applyFont="1" applyFill="1" applyBorder="1" applyAlignment="1">
      <alignment/>
    </xf>
    <xf numFmtId="172" fontId="0" fillId="0" borderId="0" xfId="0" applyNumberFormat="1" applyFill="1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left"/>
    </xf>
    <xf numFmtId="164" fontId="2" fillId="0" borderId="1" xfId="0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73" fontId="16" fillId="0" borderId="0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17" fillId="0" borderId="0" xfId="0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4" fontId="16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18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4" fontId="2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eele.ac.uk/depts/por/50.htm" TargetMode="External" /><Relationship Id="rId2" Type="http://schemas.openxmlformats.org/officeDocument/2006/relationships/hyperlink" Target="http://dubus.org/" TargetMode="External" /><Relationship Id="rId3" Type="http://schemas.openxmlformats.org/officeDocument/2006/relationships/hyperlink" Target="http://www.funkamateur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view="pageBreakPreview" zoomScale="160" zoomScaleSheetLayoutView="160" workbookViewId="0" topLeftCell="A1">
      <pane ySplit="4" topLeftCell="A46" activePane="bottomLeft" state="frozen"/>
      <selection pane="topLeft" activeCell="A1" sqref="A1"/>
      <selection pane="bottomLeft" activeCell="I1" sqref="I1"/>
    </sheetView>
  </sheetViews>
  <sheetFormatPr defaultColWidth="1.1484375" defaultRowHeight="12.75"/>
  <cols>
    <col min="1" max="1" width="10.57421875" style="1" customWidth="1"/>
    <col min="2" max="2" width="10.00390625" style="2" customWidth="1"/>
    <col min="3" max="3" width="8.7109375" style="2" customWidth="1"/>
    <col min="4" max="4" width="6.57421875" style="3" customWidth="1"/>
    <col min="5" max="5" width="9.28125" style="3" customWidth="1"/>
    <col min="6" max="6" width="7.8515625" style="4" customWidth="1"/>
    <col min="7" max="7" width="13.28125" style="4" customWidth="1"/>
    <col min="8" max="8" width="7.7109375" style="4" customWidth="1"/>
    <col min="9" max="9" width="21.28125" style="5" customWidth="1"/>
    <col min="10" max="10" width="0.9921875" style="6" customWidth="1"/>
    <col min="11" max="15" width="0.9921875" style="7" customWidth="1"/>
    <col min="16" max="24" width="0.9921875" style="8" customWidth="1"/>
    <col min="25" max="25" width="0.9921875" style="9" customWidth="1"/>
    <col min="26" max="16384" width="0.9921875" style="10" customWidth="1"/>
  </cols>
  <sheetData>
    <row r="1" spans="1:13" ht="12.75">
      <c r="A1" s="11" t="s">
        <v>0</v>
      </c>
      <c r="B1" s="12"/>
      <c r="C1" s="12"/>
      <c r="D1" s="13"/>
      <c r="E1" s="14"/>
      <c r="F1" s="15" t="s">
        <v>1</v>
      </c>
      <c r="G1" s="16" t="s">
        <v>2</v>
      </c>
      <c r="H1" s="15" t="s">
        <v>3</v>
      </c>
      <c r="I1" s="17" t="s">
        <v>4</v>
      </c>
      <c r="K1" s="18"/>
      <c r="L1" s="19"/>
      <c r="M1" s="20"/>
    </row>
    <row r="2" spans="1:25" s="7" customFormat="1" ht="12.75">
      <c r="A2" s="21" t="s">
        <v>5</v>
      </c>
      <c r="B2" s="22"/>
      <c r="C2" s="22"/>
      <c r="D2" s="23"/>
      <c r="E2" s="24"/>
      <c r="F2" s="25" t="s">
        <v>6</v>
      </c>
      <c r="G2" s="26"/>
      <c r="H2" s="27"/>
      <c r="I2" s="28"/>
      <c r="J2" s="29"/>
      <c r="K2" s="18"/>
      <c r="L2" s="19"/>
      <c r="M2" s="20"/>
      <c r="P2" s="8"/>
      <c r="Q2" s="8"/>
      <c r="R2" s="8"/>
      <c r="S2" s="8"/>
      <c r="T2" s="8"/>
      <c r="U2" s="8"/>
      <c r="V2" s="8"/>
      <c r="W2" s="8"/>
      <c r="X2" s="8"/>
      <c r="Y2" s="9"/>
    </row>
    <row r="3" spans="1:25" s="7" customFormat="1" ht="12.75">
      <c r="A3" s="30" t="s">
        <v>7</v>
      </c>
      <c r="B3" s="31"/>
      <c r="C3" s="31"/>
      <c r="D3" s="32"/>
      <c r="E3" s="24"/>
      <c r="F3" s="33"/>
      <c r="G3" s="33"/>
      <c r="H3" s="27"/>
      <c r="I3" s="28"/>
      <c r="J3" s="29"/>
      <c r="K3" s="18"/>
      <c r="L3" s="19"/>
      <c r="M3" s="20"/>
      <c r="P3" s="8"/>
      <c r="Q3" s="8"/>
      <c r="R3" s="8"/>
      <c r="S3" s="8"/>
      <c r="T3" s="8"/>
      <c r="U3" s="8"/>
      <c r="V3" s="8"/>
      <c r="W3" s="8"/>
      <c r="X3" s="8"/>
      <c r="Y3" s="9"/>
    </row>
    <row r="4" spans="1:25" s="7" customFormat="1" ht="12.75">
      <c r="A4" s="34" t="s">
        <v>8</v>
      </c>
      <c r="B4" s="35" t="s">
        <v>9</v>
      </c>
      <c r="C4" s="35" t="s">
        <v>10</v>
      </c>
      <c r="D4" s="36" t="s">
        <v>11</v>
      </c>
      <c r="E4" s="36" t="s">
        <v>12</v>
      </c>
      <c r="F4" s="37" t="s">
        <v>13</v>
      </c>
      <c r="G4" s="37" t="s">
        <v>14</v>
      </c>
      <c r="H4" s="37" t="s">
        <v>15</v>
      </c>
      <c r="I4" s="38" t="s">
        <v>16</v>
      </c>
      <c r="J4" s="39"/>
      <c r="K4" s="40" t="s">
        <v>17</v>
      </c>
      <c r="L4" s="41" t="s">
        <v>18</v>
      </c>
      <c r="M4" s="42" t="s">
        <v>19</v>
      </c>
      <c r="N4" s="43" t="s">
        <v>20</v>
      </c>
      <c r="O4" s="43" t="s">
        <v>21</v>
      </c>
      <c r="P4" s="8" t="s">
        <v>22</v>
      </c>
      <c r="Q4" s="8" t="s">
        <v>23</v>
      </c>
      <c r="R4" s="8" t="s">
        <v>24</v>
      </c>
      <c r="S4" s="8" t="s">
        <v>25</v>
      </c>
      <c r="T4" s="8" t="s">
        <v>26</v>
      </c>
      <c r="U4" s="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4:15" ht="12.75">
      <c r="D5" s="44"/>
      <c r="E5" s="44"/>
      <c r="K5" s="45"/>
      <c r="L5" s="45"/>
      <c r="M5" s="46"/>
      <c r="N5" s="45"/>
      <c r="O5" s="45"/>
    </row>
    <row r="6" spans="1:25" s="58" customFormat="1" ht="12.75">
      <c r="A6" s="47">
        <v>50</v>
      </c>
      <c r="B6" s="48" t="s">
        <v>32</v>
      </c>
      <c r="C6" s="49" t="s">
        <v>33</v>
      </c>
      <c r="D6" s="50">
        <f>IF(AND(N6&gt;K6,Y6&lt;180),SUM(360,-Y6),Y6)</f>
        <v>280.2146895752324</v>
      </c>
      <c r="E6" s="50">
        <f>PRODUCT(6371,ACOS(SUM(PRODUCT(COS(PRODUCT(PI()/180,O6)),COS(PRODUCT(PI()/180,L6)),COS(PRODUCT(PI()/180,SUM(K6,-N6)))),PRODUCT(SIN(PRODUCT(PI()/180,O6)),SIN(PRODUCT(PI()/180,L6))))))</f>
        <v>1023.698770293835</v>
      </c>
      <c r="F6" s="51">
        <v>15</v>
      </c>
      <c r="G6" s="51" t="s">
        <v>34</v>
      </c>
      <c r="H6" s="52"/>
      <c r="I6" s="53" t="s">
        <v>35</v>
      </c>
      <c r="J6" s="54"/>
      <c r="K6" s="55">
        <f>SUM(SUM(-180,PRODUCT(2,SUM(CODE(MID(C6,1,1)),-65),10)),PRODUCT((SUM(CODE(MID(C6,3,1)),-48)),2),PRODUCT(SUM(CODE(MID(C6,5,1)),-65),1/12),1/24)</f>
        <v>-1.875000000000001</v>
      </c>
      <c r="L6" s="55">
        <f>SUM(SUM(-90,PRODUCT(SUM(CODE(MID(C6,2,1)),-65),10)),SUM(CODE(MID(C6,4,1)),-48),PRODUCT(SUM(CODE(RIGHT(C6,1)),-65),1/24),1/48)</f>
        <v>53.22916666666667</v>
      </c>
      <c r="M6" s="46" t="str">
        <f>I$1</f>
        <v>JO62QN</v>
      </c>
      <c r="N6" s="55">
        <f>SUM(SUM(-180,PRODUCT(2,SUM(CODE(MID(M6,1,1)),-65),10)),PRODUCT((SUM(CODE(MID(M6,3,1)),-48)),2),PRODUCT(SUM(CODE(MID(M6,5,1)),-65),1/12),1/24)</f>
        <v>13.375</v>
      </c>
      <c r="O6" s="55">
        <f>SUM(SUM(-90,PRODUCT(SUM(CODE(MID(M6,2,1)),-65),10)),SUM(CODE(MID(M6,4,1)),-48),PRODUCT(SUM(CODE(RIGHT(M6,1)),-65),1/24),1/48)</f>
        <v>52.5625</v>
      </c>
      <c r="P6" s="56">
        <f>SIN(PRODUCT(PI()/180,O6))</f>
        <v>0.7940169238552975</v>
      </c>
      <c r="Q6" s="56">
        <f>SIN(PRODUCT(PI()/180,L6))</f>
        <v>0.801036202763926</v>
      </c>
      <c r="R6" s="56">
        <f>COS(PRODUCT(PI()/180,O6))</f>
        <v>0.6078956527491955</v>
      </c>
      <c r="S6" s="56">
        <f>COS(PRODUCT(PI()/180,L6))</f>
        <v>0.5986159051190927</v>
      </c>
      <c r="T6" s="56">
        <f>COS(PRODUCT(PI()/180,SUM(K6,-N6)))</f>
        <v>0.9647873238288129</v>
      </c>
      <c r="U6" s="56">
        <f>SUM(PRODUCT(Q6,P6),PRODUCT(S6,R6,T6))</f>
        <v>0.9871185557708184</v>
      </c>
      <c r="V6" s="56">
        <f>ACOS(U6)</f>
        <v>0.16068101872450782</v>
      </c>
      <c r="W6" s="56">
        <f>SIN(V6)</f>
        <v>0.15999048988278539</v>
      </c>
      <c r="X6" s="56">
        <f>PRODUCT(SUM(Q6,-PRODUCT(P6,U6)),PRODUCT(1/R6,1/W6))</f>
        <v>0.17733706399732452</v>
      </c>
      <c r="Y6" s="57">
        <f>IF(K6=N6,IF(L6&gt;O6,0,180),PRODUCT(180,1/PI(),ACOS(X6)))</f>
        <v>79.7853104247676</v>
      </c>
    </row>
    <row r="7" spans="1:25" s="58" customFormat="1" ht="12.75">
      <c r="A7" s="59">
        <v>50.001</v>
      </c>
      <c r="B7" s="60" t="s">
        <v>36</v>
      </c>
      <c r="C7" s="61" t="s">
        <v>37</v>
      </c>
      <c r="D7" s="50">
        <f>IF(AND(N7&gt;K7,Y7&lt;180),SUM(360,-Y7),Y7)</f>
        <v>188.68261102132308</v>
      </c>
      <c r="E7" s="50">
        <f>PRODUCT(6371,ACOS(SUM(PRODUCT(COS(PRODUCT(PI()/180,O7)),COS(PRODUCT(PI()/180,L7)),COS(PRODUCT(PI()/180,SUM(K7,-N7)))),PRODUCT(SIN(PRODUCT(PI()/180,O7)),SIN(PRODUCT(PI()/180,L7))))))</f>
        <v>823.5480837085593</v>
      </c>
      <c r="F7" s="52">
        <v>8</v>
      </c>
      <c r="G7" s="52" t="s">
        <v>38</v>
      </c>
      <c r="H7" s="52" t="s">
        <v>39</v>
      </c>
      <c r="I7" s="53" t="s">
        <v>40</v>
      </c>
      <c r="J7" s="54"/>
      <c r="K7" s="55">
        <f>SUM(SUM(-180,PRODUCT(2,SUM(CODE(MID(C7,1,1)),-65),10)),PRODUCT((SUM(CODE(MID(C7,3,1)),-48)),2),PRODUCT(SUM(CODE(MID(C7,5,1)),-65),1/12),1/24)</f>
        <v>11.791666666666666</v>
      </c>
      <c r="L7" s="55">
        <f>SUM(SUM(-90,PRODUCT(SUM(CODE(MID(C7,2,1)),-65),10)),SUM(CODE(MID(C7,4,1)),-48),PRODUCT(SUM(CODE(RIGHT(C7,1)),-65),1/24),1/48)</f>
        <v>45.22916666666667</v>
      </c>
      <c r="M7" s="46" t="str">
        <f>I$1</f>
        <v>JO62QN</v>
      </c>
      <c r="N7" s="55">
        <f>SUM(SUM(-180,PRODUCT(2,SUM(CODE(MID(M7,1,1)),-65),10)),PRODUCT((SUM(CODE(MID(M7,3,1)),-48)),2),PRODUCT(SUM(CODE(MID(M7,5,1)),-65),1/12),1/24)</f>
        <v>13.375</v>
      </c>
      <c r="O7" s="55">
        <f>SUM(SUM(-90,PRODUCT(SUM(CODE(MID(M7,2,1)),-65),10)),SUM(CODE(MID(M7,4,1)),-48),PRODUCT(SUM(CODE(RIGHT(M7,1)),-65),1/24),1/48)</f>
        <v>52.5625</v>
      </c>
      <c r="P7" s="56">
        <f>SIN(PRODUCT(PI()/180,O7))</f>
        <v>0.7940169238552975</v>
      </c>
      <c r="Q7" s="56">
        <f>SIN(PRODUCT(PI()/180,L7))</f>
        <v>0.7099293417036734</v>
      </c>
      <c r="R7" s="56">
        <f>COS(PRODUCT(PI()/180,O7))</f>
        <v>0.6078956527491955</v>
      </c>
      <c r="S7" s="56">
        <f>COS(PRODUCT(PI()/180,L7))</f>
        <v>0.7042729086002023</v>
      </c>
      <c r="T7" s="56">
        <f>COS(PRODUCT(PI()/180,SUM(K7,-N7)))</f>
        <v>0.9996181948242318</v>
      </c>
      <c r="U7" s="56">
        <f>SUM(PRODUCT(Q7,P7),PRODUCT(S7,R7,T7))</f>
        <v>0.9916568914143926</v>
      </c>
      <c r="V7" s="56">
        <f>ACOS(U7)</f>
        <v>0.12926512065744142</v>
      </c>
      <c r="W7" s="56">
        <f>SIN(V7)</f>
        <v>0.1289054293284171</v>
      </c>
      <c r="X7" s="56">
        <f>PRODUCT(SUM(Q7,-PRODUCT(P7,U7)),PRODUCT(1/R7,1/W7))</f>
        <v>-0.9885397481755769</v>
      </c>
      <c r="Y7" s="57">
        <f>IF(K7=N7,IF(L7&gt;O7,0,180),PRODUCT(180,1/PI(),ACOS(X7)))</f>
        <v>171.31738897867692</v>
      </c>
    </row>
    <row r="8" spans="1:25" s="58" customFormat="1" ht="12.75">
      <c r="A8" s="47">
        <v>50.002</v>
      </c>
      <c r="B8" s="49" t="s">
        <v>41</v>
      </c>
      <c r="C8" s="49" t="s">
        <v>42</v>
      </c>
      <c r="D8" s="50">
        <f>IF(AND(N8&gt;K8,Y8&lt;180),SUM(360,-Y8),Y8)</f>
        <v>162.2435462351079</v>
      </c>
      <c r="E8" s="50">
        <f>PRODUCT(6371,ACOS(SUM(PRODUCT(COS(PRODUCT(PI()/180,O8)),COS(PRODUCT(PI()/180,L8)),COS(PRODUCT(PI()/180,SUM(K8,-N8)))),PRODUCT(SIN(PRODUCT(PI()/180,O8)),SIN(PRODUCT(PI()/180,L8))))))</f>
        <v>8015.305000013519</v>
      </c>
      <c r="F8" s="51">
        <v>8</v>
      </c>
      <c r="G8" s="51" t="s">
        <v>43</v>
      </c>
      <c r="H8" s="52"/>
      <c r="I8" s="53" t="s">
        <v>44</v>
      </c>
      <c r="J8" s="54"/>
      <c r="K8" s="55">
        <f>SUM(SUM(-180,PRODUCT(2,SUM(CODE(MID(C8,1,1)),-65),10)),PRODUCT((SUM(CODE(MID(C8,3,1)),-48)),2),PRODUCT(SUM(CODE(MID(C8,5,1)),-65),1/12),1/24)</f>
        <v>31.125000000000004</v>
      </c>
      <c r="L8" s="55">
        <f>SUM(SUM(-90,PRODUCT(SUM(CODE(MID(C8,2,1)),-65),10)),SUM(CODE(MID(C8,4,1)),-48),PRODUCT(SUM(CODE(RIGHT(C8,1)),-65),1/24),1/48)</f>
        <v>-17.854166666666668</v>
      </c>
      <c r="M8" s="46" t="str">
        <f>I$1</f>
        <v>JO62QN</v>
      </c>
      <c r="N8" s="55">
        <f>SUM(SUM(-180,PRODUCT(2,SUM(CODE(MID(M8,1,1)),-65),10)),PRODUCT((SUM(CODE(MID(M8,3,1)),-48)),2),PRODUCT(SUM(CODE(MID(M8,5,1)),-65),1/12),1/24)</f>
        <v>13.375</v>
      </c>
      <c r="O8" s="55">
        <f>SUM(SUM(-90,PRODUCT(SUM(CODE(MID(M8,2,1)),-65),10)),SUM(CODE(MID(M8,4,1)),-48),PRODUCT(SUM(CODE(RIGHT(M8,1)),-65),1/24),1/48)</f>
        <v>52.5625</v>
      </c>
      <c r="P8" s="56">
        <f>SIN(PRODUCT(PI()/180,O8))</f>
        <v>0.7940169238552975</v>
      </c>
      <c r="Q8" s="56">
        <f>SIN(PRODUCT(PI()/180,L8))</f>
        <v>-0.30659529866431734</v>
      </c>
      <c r="R8" s="56">
        <f>COS(PRODUCT(PI()/180,O8))</f>
        <v>0.6078956527491955</v>
      </c>
      <c r="S8" s="56">
        <f>COS(PRODUCT(PI()/180,L8))</f>
        <v>0.9518399670306653</v>
      </c>
      <c r="T8" s="56">
        <f>COS(PRODUCT(PI()/180,SUM(K8,-N8)))</f>
        <v>0.9523957996432784</v>
      </c>
      <c r="U8" s="56">
        <f>SUM(PRODUCT(Q8,P8),PRODUCT(S8,R8,T8))</f>
        <v>0.3076328093529738</v>
      </c>
      <c r="V8" s="56">
        <f>ACOS(U8)</f>
        <v>1.2580921362444701</v>
      </c>
      <c r="W8" s="56">
        <f>SIN(V8)</f>
        <v>0.9515051521718613</v>
      </c>
      <c r="X8" s="56">
        <f>PRODUCT(SUM(Q8,-PRODUCT(P8,U8)),PRODUCT(1/R8,1/W8))</f>
        <v>-0.9523614538556159</v>
      </c>
      <c r="Y8" s="57">
        <f>IF(K8=N8,IF(L8&gt;O8,0,180),PRODUCT(180,1/PI(),ACOS(X8)))</f>
        <v>162.2435462351079</v>
      </c>
    </row>
    <row r="9" spans="1:25" s="58" customFormat="1" ht="12.75">
      <c r="A9" s="47">
        <v>50.004</v>
      </c>
      <c r="B9" s="48" t="s">
        <v>45</v>
      </c>
      <c r="C9" s="49" t="s">
        <v>46</v>
      </c>
      <c r="D9" s="50">
        <f>IF(AND(N9&gt;K9,Y9&lt;180),SUM(360,-Y9),Y9)</f>
        <v>183.01408429656982</v>
      </c>
      <c r="E9" s="50">
        <f>PRODUCT(6371,ACOS(SUM(PRODUCT(COS(PRODUCT(PI()/180,O9)),COS(PRODUCT(PI()/180,L9)),COS(PRODUCT(PI()/180,SUM(K9,-N9)))),PRODUCT(SIN(PRODUCT(PI()/180,O9)),SIN(PRODUCT(PI()/180,L9))))))</f>
        <v>1187.412815847764</v>
      </c>
      <c r="F9" s="51">
        <v>4</v>
      </c>
      <c r="G9" s="51" t="s">
        <v>47</v>
      </c>
      <c r="H9" s="52"/>
      <c r="I9" s="53" t="s">
        <v>48</v>
      </c>
      <c r="J9" s="54"/>
      <c r="K9" s="55">
        <f>SUM(SUM(-180,PRODUCT(2,SUM(CODE(MID(C9,1,1)),-65),10)),PRODUCT((SUM(CODE(MID(C9,3,1)),-48)),2),PRODUCT(SUM(CODE(MID(C9,5,1)),-65),1/12),1/24)</f>
        <v>12.625</v>
      </c>
      <c r="L9" s="55">
        <f>SUM(SUM(-90,PRODUCT(SUM(CODE(MID(C9,2,1)),-65),10)),SUM(CODE(MID(C9,4,1)),-48),PRODUCT(SUM(CODE(RIGHT(C9,1)),-65),1/24),1/48)</f>
        <v>41.895833333333336</v>
      </c>
      <c r="M9" s="46" t="str">
        <f>I$1</f>
        <v>JO62QN</v>
      </c>
      <c r="N9" s="55">
        <f>SUM(SUM(-180,PRODUCT(2,SUM(CODE(MID(M9,1,1)),-65),10)),PRODUCT((SUM(CODE(MID(M9,3,1)),-48)),2),PRODUCT(SUM(CODE(MID(M9,5,1)),-65),1/12),1/24)</f>
        <v>13.375</v>
      </c>
      <c r="O9" s="55">
        <f>SUM(SUM(-90,PRODUCT(SUM(CODE(MID(M9,2,1)),-65),10)),SUM(CODE(MID(M9,4,1)),-48),PRODUCT(SUM(CODE(RIGHT(M9,1)),-65),1/24),1/48)</f>
        <v>52.5625</v>
      </c>
      <c r="P9" s="56">
        <f>SIN(PRODUCT(PI()/180,O9))</f>
        <v>0.7940169238552975</v>
      </c>
      <c r="Q9" s="56">
        <f>SIN(PRODUCT(PI()/180,L9))</f>
        <v>0.667778425842086</v>
      </c>
      <c r="R9" s="56">
        <f>COS(PRODUCT(PI()/180,O9))</f>
        <v>0.6078956527491955</v>
      </c>
      <c r="S9" s="56">
        <f>COS(PRODUCT(PI()/180,L9))</f>
        <v>0.7443601104169041</v>
      </c>
      <c r="T9" s="56">
        <f>COS(PRODUCT(PI()/180,SUM(K9,-N9)))</f>
        <v>0.999914327574007</v>
      </c>
      <c r="U9" s="56">
        <f>SUM(PRODUCT(Q9,P9),PRODUCT(S9,R9,T9))</f>
        <v>0.9826818805097811</v>
      </c>
      <c r="V9" s="56">
        <f>ACOS(U9)</f>
        <v>0.18637777677723558</v>
      </c>
      <c r="W9" s="56">
        <f>SIN(V9)</f>
        <v>0.18530062524924268</v>
      </c>
      <c r="X9" s="56">
        <f>PRODUCT(SUM(Q9,-PRODUCT(P9,U9)),PRODUCT(1/R9,1/W9))</f>
        <v>-0.9986166394970581</v>
      </c>
      <c r="Y9" s="57">
        <f>IF(K9=N9,IF(L9&gt;O9,0,180),PRODUCT(180,1/PI(),ACOS(X9)))</f>
        <v>176.98591570343018</v>
      </c>
    </row>
    <row r="10" spans="1:25" s="58" customFormat="1" ht="12.75">
      <c r="A10" s="47">
        <v>50.005</v>
      </c>
      <c r="B10" s="49" t="s">
        <v>49</v>
      </c>
      <c r="C10" s="49" t="s">
        <v>50</v>
      </c>
      <c r="D10" s="50">
        <f>IF(AND(N10&gt;K10,Y10&lt;180),SUM(360,-Y10),Y10)</f>
        <v>146.04775893216083</v>
      </c>
      <c r="E10" s="50">
        <f>PRODUCT(6371,ACOS(SUM(PRODUCT(COS(PRODUCT(PI()/180,O10)),COS(PRODUCT(PI()/180,L10)),COS(PRODUCT(PI()/180,SUM(K10,-N10)))),PRODUCT(SIN(PRODUCT(PI()/180,O10)),SIN(PRODUCT(PI()/180,L10))))))</f>
        <v>1001.309538509056</v>
      </c>
      <c r="F10" s="51" t="s">
        <v>51</v>
      </c>
      <c r="G10" s="51" t="s">
        <v>51</v>
      </c>
      <c r="H10" s="52"/>
      <c r="I10" s="53" t="s">
        <v>35</v>
      </c>
      <c r="J10" s="54"/>
      <c r="K10" s="55">
        <f>SUM(SUM(-180,PRODUCT(2,SUM(CODE(MID(C10,1,1)),-65),10)),PRODUCT((SUM(CODE(MID(C10,3,1)),-48)),2),PRODUCT(SUM(CODE(MID(C10,5,1)),-65),1/12),1/24)</f>
        <v>20.458333333333336</v>
      </c>
      <c r="L10" s="55">
        <f>SUM(SUM(-90,PRODUCT(SUM(CODE(MID(C10,2,1)),-65),10)),SUM(CODE(MID(C10,4,1)),-48),PRODUCT(SUM(CODE(RIGHT(C10,1)),-65),1/24),1/48)</f>
        <v>44.85416666666667</v>
      </c>
      <c r="M10" s="46" t="str">
        <f>I$1</f>
        <v>JO62QN</v>
      </c>
      <c r="N10" s="55">
        <f>SUM(SUM(-180,PRODUCT(2,SUM(CODE(MID(M10,1,1)),-65),10)),PRODUCT((SUM(CODE(MID(M10,3,1)),-48)),2),PRODUCT(SUM(CODE(MID(M10,5,1)),-65),1/12),1/24)</f>
        <v>13.375</v>
      </c>
      <c r="O10" s="55">
        <f>SUM(SUM(-90,PRODUCT(SUM(CODE(MID(M10,2,1)),-65),10)),SUM(CODE(MID(M10,4,1)),-48),PRODUCT(SUM(CODE(RIGHT(M10,1)),-65),1/24),1/48)</f>
        <v>52.5625</v>
      </c>
      <c r="P10" s="56">
        <f>SIN(PRODUCT(PI()/180,O10))</f>
        <v>0.7940169238552975</v>
      </c>
      <c r="Q10" s="56">
        <f>SIN(PRODUCT(PI()/180,L10))</f>
        <v>0.7053047136997135</v>
      </c>
      <c r="R10" s="56">
        <f>COS(PRODUCT(PI()/180,O10))</f>
        <v>0.6078956527491955</v>
      </c>
      <c r="S10" s="56">
        <f>COS(PRODUCT(PI()/180,L10))</f>
        <v>0.7089042677491547</v>
      </c>
      <c r="T10" s="56">
        <f>COS(PRODUCT(PI()/180,SUM(K10,-N10)))</f>
        <v>0.9923678501135846</v>
      </c>
      <c r="U10" s="56">
        <f>SUM(PRODUCT(Q10,P10),PRODUCT(S10,R10,T10))</f>
        <v>0.9876747044145944</v>
      </c>
      <c r="V10" s="56">
        <f>ACOS(U10)</f>
        <v>0.15716677735191656</v>
      </c>
      <c r="W10" s="56">
        <f>SIN(V10)</f>
        <v>0.1565205362230261</v>
      </c>
      <c r="X10" s="56">
        <f>PRODUCT(SUM(Q10,-PRODUCT(P10,U10)),PRODUCT(1/R10,1/W10))</f>
        <v>-0.8295034000784036</v>
      </c>
      <c r="Y10" s="57">
        <f>IF(K10=N10,IF(L10&gt;O10,0,180),PRODUCT(180,1/PI(),ACOS(X10)))</f>
        <v>146.04775893216083</v>
      </c>
    </row>
    <row r="11" spans="1:25" s="58" customFormat="1" ht="12.75">
      <c r="A11" s="59">
        <v>50.006</v>
      </c>
      <c r="B11" s="60" t="s">
        <v>52</v>
      </c>
      <c r="C11" s="61" t="s">
        <v>53</v>
      </c>
      <c r="D11" s="50">
        <f>IF(AND(N11&gt;K11,Y11&lt;180),SUM(360,-Y11),Y11)</f>
        <v>219.27132754035657</v>
      </c>
      <c r="E11" s="50">
        <f>PRODUCT(6371,ACOS(SUM(PRODUCT(COS(PRODUCT(PI()/180,O11)),COS(PRODUCT(PI()/180,L11)),COS(PRODUCT(PI()/180,SUM(K11,-N11)))),PRODUCT(SIN(PRODUCT(PI()/180,O11)),SIN(PRODUCT(PI()/180,L11))))))</f>
        <v>779.9075277402081</v>
      </c>
      <c r="F11" s="52" t="s">
        <v>54</v>
      </c>
      <c r="G11" s="52" t="s">
        <v>55</v>
      </c>
      <c r="H11" s="52" t="s">
        <v>51</v>
      </c>
      <c r="I11" s="53" t="s">
        <v>56</v>
      </c>
      <c r="J11" s="54"/>
      <c r="K11" s="55">
        <f>SUM(SUM(-180,PRODUCT(2,SUM(CODE(MID(C11,1,1)),-65),10)),PRODUCT((SUM(CODE(MID(C11,3,1)),-48)),2),PRODUCT(SUM(CODE(MID(C11,5,1)),-65),1/12),1/24)</f>
        <v>6.875</v>
      </c>
      <c r="L11" s="55">
        <f>SUM(SUM(-90,PRODUCT(SUM(CODE(MID(C11,2,1)),-65),10)),SUM(CODE(MID(C11,4,1)),-48),PRODUCT(SUM(CODE(RIGHT(C11,1)),-65),1/24),1/48)</f>
        <v>46.9375</v>
      </c>
      <c r="M11" s="46" t="str">
        <f>I$1</f>
        <v>JO62QN</v>
      </c>
      <c r="N11" s="55">
        <f>SUM(SUM(-180,PRODUCT(2,SUM(CODE(MID(M11,1,1)),-65),10)),PRODUCT((SUM(CODE(MID(M11,3,1)),-48)),2),PRODUCT(SUM(CODE(MID(M11,5,1)),-65),1/12),1/24)</f>
        <v>13.375</v>
      </c>
      <c r="O11" s="55">
        <f>SUM(SUM(-90,PRODUCT(SUM(CODE(MID(M11,2,1)),-65),10)),SUM(CODE(MID(M11,4,1)),-48),PRODUCT(SUM(CODE(RIGHT(M11,1)),-65),1/24),1/48)</f>
        <v>52.5625</v>
      </c>
      <c r="P11" s="56">
        <f>SIN(PRODUCT(PI()/180,O11))</f>
        <v>0.7940169238552975</v>
      </c>
      <c r="Q11" s="56">
        <f>SIN(PRODUCT(PI()/180,L11))</f>
        <v>0.7306093218387851</v>
      </c>
      <c r="R11" s="56">
        <f>COS(PRODUCT(PI()/180,O11))</f>
        <v>0.6078956527491955</v>
      </c>
      <c r="S11" s="56">
        <f>COS(PRODUCT(PI()/180,L11))</f>
        <v>0.6827957372759956</v>
      </c>
      <c r="T11" s="56">
        <f>COS(PRODUCT(PI()/180,SUM(K11,-N11)))</f>
        <v>0.9935718556765875</v>
      </c>
      <c r="U11" s="56">
        <f>SUM(PRODUCT(Q11,P11),PRODUCT(S11,R11,T11))</f>
        <v>0.9925166060617975</v>
      </c>
      <c r="V11" s="56">
        <f>ACOS(U11)</f>
        <v>0.12241524528962704</v>
      </c>
      <c r="W11" s="56">
        <f>SIN(V11)</f>
        <v>0.12210973217385547</v>
      </c>
      <c r="X11" s="56">
        <f>PRODUCT(SUM(Q11,-PRODUCT(P11,U11)),PRODUCT(1/R11,1/W11))</f>
        <v>-0.7741570748633949</v>
      </c>
      <c r="Y11" s="57">
        <f>IF(K11=N11,IF(L11&gt;O11,0,180),PRODUCT(180,1/PI(),ACOS(X11)))</f>
        <v>140.72867245964343</v>
      </c>
    </row>
    <row r="12" spans="1:25" s="58" customFormat="1" ht="12.75">
      <c r="A12" s="59">
        <v>50.007</v>
      </c>
      <c r="B12" s="60" t="s">
        <v>57</v>
      </c>
      <c r="C12" s="61" t="s">
        <v>58</v>
      </c>
      <c r="D12" s="50">
        <f>IF(AND(N12&gt;K12,Y12&lt;180),SUM(360,-Y12),Y12)</f>
        <v>157.9574001119345</v>
      </c>
      <c r="E12" s="50">
        <f>PRODUCT(6371,ACOS(SUM(PRODUCT(COS(PRODUCT(PI()/180,O12)),COS(PRODUCT(PI()/180,L12)),COS(PRODUCT(PI()/180,SUM(K12,-N12)))),PRODUCT(SIN(PRODUCT(PI()/180,O12)),SIN(PRODUCT(PI()/180,L12))))))</f>
        <v>619.57431390876</v>
      </c>
      <c r="F12" s="52">
        <v>10</v>
      </c>
      <c r="G12" s="52" t="s">
        <v>59</v>
      </c>
      <c r="H12" s="52" t="s">
        <v>60</v>
      </c>
      <c r="I12" s="53" t="s">
        <v>61</v>
      </c>
      <c r="J12" s="54"/>
      <c r="K12" s="55">
        <f>SUM(SUM(-180,PRODUCT(2,SUM(CODE(MID(C12,1,1)),-65),10)),PRODUCT((SUM(CODE(MID(C12,3,1)),-48)),2),PRODUCT(SUM(CODE(MID(C12,5,1)),-65),1/12),1/24)</f>
        <v>16.458333333333336</v>
      </c>
      <c r="L12" s="55">
        <f>SUM(SUM(-90,PRODUCT(SUM(CODE(MID(C12,2,1)),-65),10)),SUM(CODE(MID(C12,4,1)),-48),PRODUCT(SUM(CODE(RIGHT(C12,1)),-65),1/24),1/48)</f>
        <v>47.35416666666667</v>
      </c>
      <c r="M12" s="46" t="str">
        <f>I$1</f>
        <v>JO62QN</v>
      </c>
      <c r="N12" s="55">
        <f>SUM(SUM(-180,PRODUCT(2,SUM(CODE(MID(M12,1,1)),-65),10)),PRODUCT((SUM(CODE(MID(M12,3,1)),-48)),2),PRODUCT(SUM(CODE(MID(M12,5,1)),-65),1/12),1/24)</f>
        <v>13.375</v>
      </c>
      <c r="O12" s="55">
        <f>SUM(SUM(-90,PRODUCT(SUM(CODE(MID(M12,2,1)),-65),10)),SUM(CODE(MID(M12,4,1)),-48),PRODUCT(SUM(CODE(RIGHT(M12,1)),-65),1/24),1/48)</f>
        <v>52.5625</v>
      </c>
      <c r="P12" s="56">
        <f>SIN(PRODUCT(PI()/180,O12))</f>
        <v>0.7940169238552975</v>
      </c>
      <c r="Q12" s="56">
        <f>SIN(PRODUCT(PI()/180,L12))</f>
        <v>0.7355553897548904</v>
      </c>
      <c r="R12" s="56">
        <f>COS(PRODUCT(PI()/180,O12))</f>
        <v>0.6078956527491955</v>
      </c>
      <c r="S12" s="56">
        <f>COS(PRODUCT(PI()/180,L12))</f>
        <v>0.6774645884491168</v>
      </c>
      <c r="T12" s="56">
        <f>COS(PRODUCT(PI()/180,SUM(K12,-N12)))</f>
        <v>0.9985523589689617</v>
      </c>
      <c r="U12" s="56">
        <f>SUM(PRODUCT(Q12,P12),PRODUCT(S12,R12,T12))</f>
        <v>0.9952750273186457</v>
      </c>
      <c r="V12" s="56">
        <f>ACOS(U12)</f>
        <v>0.09724914674442944</v>
      </c>
      <c r="W12" s="56">
        <f>SIN(V12)</f>
        <v>0.09709593192234707</v>
      </c>
      <c r="X12" s="56">
        <f>PRODUCT(SUM(Q12,-PRODUCT(P12,U12)),PRODUCT(1/R12,1/W12))</f>
        <v>-0.9269050752023761</v>
      </c>
      <c r="Y12" s="57">
        <f>IF(K12=N12,IF(L12&gt;O12,0,180),PRODUCT(180,1/PI(),ACOS(X12)))</f>
        <v>157.9574001119345</v>
      </c>
    </row>
    <row r="13" spans="1:25" s="58" customFormat="1" ht="12.75">
      <c r="A13" s="47">
        <v>50.01</v>
      </c>
      <c r="B13" s="48" t="s">
        <v>62</v>
      </c>
      <c r="C13" s="49" t="s">
        <v>63</v>
      </c>
      <c r="D13" s="50">
        <f>IF(AND(N13&gt;K13,Y13&lt;180),SUM(360,-Y13),Y13)</f>
        <v>149.57595229321885</v>
      </c>
      <c r="E13" s="50">
        <f>PRODUCT(6371,ACOS(SUM(PRODUCT(COS(PRODUCT(PI()/180,O13)),COS(PRODUCT(PI()/180,L13)),COS(PRODUCT(PI()/180,SUM(K13,-N13)))),PRODUCT(SIN(PRODUCT(PI()/180,O13)),SIN(PRODUCT(PI()/180,L13))))))</f>
        <v>2130.11192691959</v>
      </c>
      <c r="F13" s="51">
        <v>30</v>
      </c>
      <c r="G13" s="51" t="s">
        <v>64</v>
      </c>
      <c r="H13" s="52"/>
      <c r="I13" s="53" t="s">
        <v>44</v>
      </c>
      <c r="J13" s="54"/>
      <c r="K13" s="55">
        <f>SUM(SUM(-180,PRODUCT(2,SUM(CODE(MID(C13,1,1)),-65),10)),PRODUCT((SUM(CODE(MID(C13,3,1)),-48)),2),PRODUCT(SUM(CODE(MID(C13,5,1)),-65),1/12),1/24)</f>
        <v>25.125</v>
      </c>
      <c r="L13" s="55">
        <f>SUM(SUM(-90,PRODUCT(SUM(CODE(MID(C13,2,1)),-65),10)),SUM(CODE(MID(C13,4,1)),-48),PRODUCT(SUM(CODE(RIGHT(C13,1)),-65),1/24),1/48)</f>
        <v>35.3125</v>
      </c>
      <c r="M13" s="46" t="str">
        <f>I$1</f>
        <v>JO62QN</v>
      </c>
      <c r="N13" s="55">
        <f>SUM(SUM(-180,PRODUCT(2,SUM(CODE(MID(M13,1,1)),-65),10)),PRODUCT((SUM(CODE(MID(M13,3,1)),-48)),2),PRODUCT(SUM(CODE(MID(M13,5,1)),-65),1/12),1/24)</f>
        <v>13.375</v>
      </c>
      <c r="O13" s="55">
        <f>SUM(SUM(-90,PRODUCT(SUM(CODE(MID(M13,2,1)),-65),10)),SUM(CODE(MID(M13,4,1)),-48),PRODUCT(SUM(CODE(RIGHT(M13,1)),-65),1/24),1/48)</f>
        <v>52.5625</v>
      </c>
      <c r="P13" s="56">
        <f>SIN(PRODUCT(PI()/180,O13))</f>
        <v>0.7940169238552975</v>
      </c>
      <c r="Q13" s="56">
        <f>SIN(PRODUCT(PI()/180,L13))</f>
        <v>0.5780356642313033</v>
      </c>
      <c r="R13" s="56">
        <f>COS(PRODUCT(PI()/180,O13))</f>
        <v>0.6078956527491955</v>
      </c>
      <c r="S13" s="56">
        <f>COS(PRODUCT(PI()/180,L13))</f>
        <v>0.81601150168161</v>
      </c>
      <c r="T13" s="56">
        <f>COS(PRODUCT(PI()/180,SUM(K13,-N13)))</f>
        <v>0.9790454724845838</v>
      </c>
      <c r="U13" s="56">
        <f>SUM(PRODUCT(Q13,P13),PRODUCT(S13,R13,T13))</f>
        <v>0.9446254543423145</v>
      </c>
      <c r="V13" s="56">
        <f>ACOS(U13)</f>
        <v>0.3343449893140151</v>
      </c>
      <c r="W13" s="56">
        <f>SIN(V13)</f>
        <v>0.328150500545978</v>
      </c>
      <c r="X13" s="56">
        <f>PRODUCT(SUM(Q13,-PRODUCT(P13,U13)),PRODUCT(1/R13,1/W13))</f>
        <v>-0.8623012049726017</v>
      </c>
      <c r="Y13" s="57">
        <f>IF(K13=N13,IF(L13&gt;O13,0,180),PRODUCT(180,1/PI(),ACOS(X13)))</f>
        <v>149.57595229321885</v>
      </c>
    </row>
    <row r="14" spans="1:25" s="58" customFormat="1" ht="12.75">
      <c r="A14" s="47">
        <v>50.012</v>
      </c>
      <c r="B14" s="48" t="s">
        <v>65</v>
      </c>
      <c r="C14" s="49" t="s">
        <v>66</v>
      </c>
      <c r="D14" s="50">
        <f>IF(AND(N14&gt;K14,Y14&lt;180),SUM(360,-Y14),Y14)</f>
        <v>317.24846479531226</v>
      </c>
      <c r="E14" s="50">
        <f>PRODUCT(6371,ACOS(SUM(PRODUCT(COS(PRODUCT(PI()/180,O14)),COS(PRODUCT(PI()/180,L14)),COS(PRODUCT(PI()/180,SUM(K14,-N14)))),PRODUCT(SIN(PRODUCT(PI()/180,O14)),SIN(PRODUCT(PI()/180,L14))))))</f>
        <v>3137.9746565073197</v>
      </c>
      <c r="F14" s="51">
        <v>100</v>
      </c>
      <c r="G14" s="51" t="s">
        <v>67</v>
      </c>
      <c r="H14" s="52"/>
      <c r="I14" s="53" t="s">
        <v>35</v>
      </c>
      <c r="J14" s="54"/>
      <c r="K14" s="55">
        <f>SUM(SUM(-180,PRODUCT(2,SUM(CODE(MID(C14,1,1)),-65),10)),PRODUCT((SUM(CODE(MID(C14,3,1)),-48)),2),PRODUCT(SUM(CODE(MID(C14,5,1)),-65),1/12),1/24)</f>
        <v>-37.625</v>
      </c>
      <c r="L14" s="55">
        <f>SUM(SUM(-90,PRODUCT(SUM(CODE(MID(C14,2,1)),-65),10)),SUM(CODE(MID(C14,4,1)),-48),PRODUCT(SUM(CODE(RIGHT(C14,1)),-65),1/24),1/48)</f>
        <v>65.60416666666666</v>
      </c>
      <c r="M14" s="46" t="str">
        <f>I$1</f>
        <v>JO62QN</v>
      </c>
      <c r="N14" s="55">
        <f>SUM(SUM(-180,PRODUCT(2,SUM(CODE(MID(M14,1,1)),-65),10)),PRODUCT((SUM(CODE(MID(M14,3,1)),-48)),2),PRODUCT(SUM(CODE(MID(M14,5,1)),-65),1/12),1/24)</f>
        <v>13.375</v>
      </c>
      <c r="O14" s="55">
        <f>SUM(SUM(-90,PRODUCT(SUM(CODE(MID(M14,2,1)),-65),10)),SUM(CODE(MID(M14,4,1)),-48),PRODUCT(SUM(CODE(RIGHT(M14,1)),-65),1/24),1/48)</f>
        <v>52.5625</v>
      </c>
      <c r="P14" s="56">
        <f>SIN(PRODUCT(PI()/180,O14))</f>
        <v>0.7940169238552975</v>
      </c>
      <c r="Q14" s="56">
        <f>SIN(PRODUCT(PI()/180,L14))</f>
        <v>0.9107137001999726</v>
      </c>
      <c r="R14" s="56">
        <f>COS(PRODUCT(PI()/180,O14))</f>
        <v>0.6078956527491955</v>
      </c>
      <c r="S14" s="56">
        <f>COS(PRODUCT(PI()/180,L14))</f>
        <v>0.4130382019475614</v>
      </c>
      <c r="T14" s="56">
        <f>COS(PRODUCT(PI()/180,SUM(K14,-N14)))</f>
        <v>0.6293203910498375</v>
      </c>
      <c r="U14" s="56">
        <f>SUM(PRODUCT(Q14,P14),PRODUCT(S14,R14,T14))</f>
        <v>0.8811344519769027</v>
      </c>
      <c r="V14" s="56">
        <f>ACOS(U14)</f>
        <v>0.4925403636018395</v>
      </c>
      <c r="W14" s="56">
        <f>SIN(V14)</f>
        <v>0.472865813460186</v>
      </c>
      <c r="X14" s="56">
        <f>PRODUCT(SUM(Q14,-PRODUCT(P14,U14)),PRODUCT(1/R14,1/W14))</f>
        <v>0.7343043211293487</v>
      </c>
      <c r="Y14" s="57">
        <f>IF(K14=N14,IF(L14&gt;O14,0,180),PRODUCT(180,1/PI(),ACOS(X14)))</f>
        <v>42.751535204687755</v>
      </c>
    </row>
    <row r="15" spans="1:25" s="58" customFormat="1" ht="12.75">
      <c r="A15" s="47">
        <v>50.012</v>
      </c>
      <c r="B15" s="48" t="s">
        <v>68</v>
      </c>
      <c r="C15" s="49" t="s">
        <v>69</v>
      </c>
      <c r="D15" s="50">
        <f>IF(AND(N15&gt;K15,Y15&lt;180),SUM(360,-Y15),Y15)</f>
        <v>26.107365356682763</v>
      </c>
      <c r="E15" s="50">
        <f>PRODUCT(6371,ACOS(SUM(PRODUCT(COS(PRODUCT(PI()/180,O15)),COS(PRODUCT(PI()/180,L15)),COS(PRODUCT(PI()/180,SUM(K15,-N15)))),PRODUCT(SIN(PRODUCT(PI()/180,O15)),SIN(PRODUCT(PI()/180,L15))))))</f>
        <v>1192.8713490329505</v>
      </c>
      <c r="F15" s="51" t="s">
        <v>51</v>
      </c>
      <c r="G15" s="51" t="s">
        <v>34</v>
      </c>
      <c r="H15" s="52"/>
      <c r="I15" s="53" t="s">
        <v>48</v>
      </c>
      <c r="J15" s="54"/>
      <c r="K15" s="55">
        <f>SUM(SUM(-180,PRODUCT(2,SUM(CODE(MID(C15,1,1)),-65),10)),PRODUCT((SUM(CODE(MID(C15,3,1)),-48)),2),PRODUCT(SUM(CODE(MID(C15,5,1)),-65),1/12),1/24)</f>
        <v>23.375</v>
      </c>
      <c r="L15" s="55">
        <f>SUM(SUM(-90,PRODUCT(SUM(CODE(MID(C15,2,1)),-65),10)),SUM(CODE(MID(C15,4,1)),-48),PRODUCT(SUM(CODE(RIGHT(C15,1)),-65),1/24),1/48)</f>
        <v>61.85416666666667</v>
      </c>
      <c r="M15" s="46" t="str">
        <f>I$1</f>
        <v>JO62QN</v>
      </c>
      <c r="N15" s="55">
        <f>SUM(SUM(-180,PRODUCT(2,SUM(CODE(MID(M15,1,1)),-65),10)),PRODUCT((SUM(CODE(MID(M15,3,1)),-48)),2),PRODUCT(SUM(CODE(MID(M15,5,1)),-65),1/12),1/24)</f>
        <v>13.375</v>
      </c>
      <c r="O15" s="55">
        <f>SUM(SUM(-90,PRODUCT(SUM(CODE(MID(M15,2,1)),-65),10)),SUM(CODE(MID(M15,4,1)),-48),PRODUCT(SUM(CODE(RIGHT(M15,1)),-65),1/24),1/48)</f>
        <v>52.5625</v>
      </c>
      <c r="P15" s="56">
        <f>SIN(PRODUCT(PI()/180,O15))</f>
        <v>0.7940169238552975</v>
      </c>
      <c r="Q15" s="56">
        <f>SIN(PRODUCT(PI()/180,L15))</f>
        <v>0.8817498013612268</v>
      </c>
      <c r="R15" s="56">
        <f>COS(PRODUCT(PI()/180,O15))</f>
        <v>0.6078956527491955</v>
      </c>
      <c r="S15" s="56">
        <f>COS(PRODUCT(PI()/180,L15))</f>
        <v>0.4717173812776428</v>
      </c>
      <c r="T15" s="56">
        <f>COS(PRODUCT(PI()/180,SUM(K15,-N15)))</f>
        <v>0.984807753012208</v>
      </c>
      <c r="U15" s="56">
        <f>SUM(PRODUCT(Q15,P15),PRODUCT(S15,R15,T15))</f>
        <v>0.9825227583362125</v>
      </c>
      <c r="V15" s="56">
        <f>ACOS(U15)</f>
        <v>0.18723455486312265</v>
      </c>
      <c r="W15" s="56">
        <f>SIN(V15)</f>
        <v>0.18614249743516545</v>
      </c>
      <c r="X15" s="56">
        <f>PRODUCT(SUM(Q15,-PRODUCT(P15,U15)),PRODUCT(1/R15,1/W15))</f>
        <v>0.8979710142816355</v>
      </c>
      <c r="Y15" s="57">
        <f>IF(K15=N15,IF(L15&gt;O15,0,180),PRODUCT(180,1/PI(),ACOS(X15)))</f>
        <v>26.107365356682763</v>
      </c>
    </row>
    <row r="16" spans="1:25" s="58" customFormat="1" ht="12.75">
      <c r="A16" s="47">
        <v>50.013</v>
      </c>
      <c r="B16" s="48" t="s">
        <v>70</v>
      </c>
      <c r="C16" s="49" t="s">
        <v>71</v>
      </c>
      <c r="D16" s="50">
        <f>IF(AND(N16&gt;K16,Y16&lt;180),SUM(360,-Y16),Y16)</f>
        <v>259.0512028703017</v>
      </c>
      <c r="E16" s="50">
        <f>PRODUCT(6371,ACOS(SUM(PRODUCT(COS(PRODUCT(PI()/180,O16)),COS(PRODUCT(PI()/180,L16)),COS(PRODUCT(PI()/180,SUM(K16,-N16)))),PRODUCT(SIN(PRODUCT(PI()/180,O16)),SIN(PRODUCT(PI()/180,L16))))))</f>
        <v>3426.1862461649685</v>
      </c>
      <c r="F16" s="51">
        <v>5</v>
      </c>
      <c r="G16" s="51" t="s">
        <v>38</v>
      </c>
      <c r="H16" s="52"/>
      <c r="I16" s="53" t="s">
        <v>48</v>
      </c>
      <c r="J16" s="54"/>
      <c r="K16" s="55">
        <f>SUM(SUM(-180,PRODUCT(2,SUM(CODE(MID(C16,1,1)),-65),10)),PRODUCT((SUM(CODE(MID(C16,3,1)),-48)),2),PRODUCT(SUM(CODE(MID(C16,5,1)),-65),1/12),1/24)</f>
        <v>-26.624999999999996</v>
      </c>
      <c r="L16" s="55">
        <f>SUM(SUM(-90,PRODUCT(SUM(CODE(MID(C16,2,1)),-65),10)),SUM(CODE(MID(C16,4,1)),-48),PRODUCT(SUM(CODE(RIGHT(C16,1)),-65),1/24),1/48)</f>
        <v>38.520833333333336</v>
      </c>
      <c r="M16" s="46" t="str">
        <f>I$1</f>
        <v>JO62QN</v>
      </c>
      <c r="N16" s="55">
        <f>SUM(SUM(-180,PRODUCT(2,SUM(CODE(MID(M16,1,1)),-65),10)),PRODUCT((SUM(CODE(MID(M16,3,1)),-48)),2),PRODUCT(SUM(CODE(MID(M16,5,1)),-65),1/12),1/24)</f>
        <v>13.375</v>
      </c>
      <c r="O16" s="55">
        <f>SUM(SUM(-90,PRODUCT(SUM(CODE(MID(M16,2,1)),-65),10)),SUM(CODE(MID(M16,4,1)),-48),PRODUCT(SUM(CODE(RIGHT(M16,1)),-65),1/24),1/48)</f>
        <v>52.5625</v>
      </c>
      <c r="P16" s="56">
        <f>SIN(PRODUCT(PI()/180,O16))</f>
        <v>0.7940169238552975</v>
      </c>
      <c r="Q16" s="56">
        <f>SIN(PRODUCT(PI()/180,L16))</f>
        <v>0.6227991598353081</v>
      </c>
      <c r="R16" s="56">
        <f>COS(PRODUCT(PI()/180,O16))</f>
        <v>0.6078956527491955</v>
      </c>
      <c r="S16" s="56">
        <f>COS(PRODUCT(PI()/180,L16))</f>
        <v>0.7823817524127428</v>
      </c>
      <c r="T16" s="56">
        <f>COS(PRODUCT(PI()/180,SUM(K16,-N16)))</f>
        <v>0.766044443118978</v>
      </c>
      <c r="U16" s="56">
        <f>SUM(PRODUCT(Q16,P16),PRODUCT(S16,R16,T16))</f>
        <v>0.8588487635256687</v>
      </c>
      <c r="V16" s="56">
        <f>ACOS(U16)</f>
        <v>0.537778409380783</v>
      </c>
      <c r="W16" s="56">
        <f>SIN(V16)</f>
        <v>0.5122292469104336</v>
      </c>
      <c r="X16" s="56">
        <f>PRODUCT(SUM(Q16,-PRODUCT(P16,U16)),PRODUCT(1/R16,1/W16))</f>
        <v>-0.18993167965444518</v>
      </c>
      <c r="Y16" s="57">
        <f>IF(K16=N16,IF(L16&gt;O16,0,180),PRODUCT(180,1/PI(),ACOS(X16)))</f>
        <v>100.94879712969825</v>
      </c>
    </row>
    <row r="17" spans="1:25" s="58" customFormat="1" ht="12.75">
      <c r="A17" s="47">
        <v>50.018</v>
      </c>
      <c r="B17" s="49" t="s">
        <v>72</v>
      </c>
      <c r="C17" s="49" t="s">
        <v>73</v>
      </c>
      <c r="D17" s="50">
        <f>IF(AND(N17&gt;K17,Y17&lt;180),SUM(360,-Y17),Y17)</f>
        <v>22.31605196475521</v>
      </c>
      <c r="E17" s="50">
        <f>PRODUCT(6371,ACOS(SUM(PRODUCT(COS(PRODUCT(PI()/180,O17)),COS(PRODUCT(PI()/180,L17)),COS(PRODUCT(PI()/180,SUM(K17,-N17)))),PRODUCT(SIN(PRODUCT(PI()/180,O17)),SIN(PRODUCT(PI()/180,L17))))))</f>
        <v>955.061363666358</v>
      </c>
      <c r="F17" s="51">
        <v>3</v>
      </c>
      <c r="G17" s="51" t="s">
        <v>67</v>
      </c>
      <c r="H17" s="52"/>
      <c r="I17" s="53" t="s">
        <v>35</v>
      </c>
      <c r="J17" s="54"/>
      <c r="K17" s="55">
        <f>SUM(SUM(-180,PRODUCT(2,SUM(CODE(MID(C17,1,1)),-65),10)),PRODUCT((SUM(CODE(MID(C17,3,1)),-48)),2),PRODUCT(SUM(CODE(MID(C17,5,1)),-65),1/12),1/24)</f>
        <v>19.958333333333336</v>
      </c>
      <c r="L17" s="55">
        <f>SUM(SUM(-90,PRODUCT(SUM(CODE(MID(C17,2,1)),-65),10)),SUM(CODE(MID(C17,4,1)),-48),PRODUCT(SUM(CODE(RIGHT(C17,1)),-65),1/24),1/48)</f>
        <v>60.35416666666667</v>
      </c>
      <c r="M17" s="46" t="str">
        <f>I$1</f>
        <v>JO62QN</v>
      </c>
      <c r="N17" s="55">
        <f>SUM(SUM(-180,PRODUCT(2,SUM(CODE(MID(M17,1,1)),-65),10)),PRODUCT((SUM(CODE(MID(M17,3,1)),-48)),2),PRODUCT(SUM(CODE(MID(M17,5,1)),-65),1/12),1/24)</f>
        <v>13.375</v>
      </c>
      <c r="O17" s="55">
        <f>SUM(SUM(-90,PRODUCT(SUM(CODE(MID(M17,2,1)),-65),10)),SUM(CODE(MID(M17,4,1)),-48),PRODUCT(SUM(CODE(RIGHT(M17,1)),-65),1/24),1/48)</f>
        <v>52.5625</v>
      </c>
      <c r="P17" s="56">
        <f>SIN(PRODUCT(PI()/180,O17))</f>
        <v>0.7940169238552975</v>
      </c>
      <c r="Q17" s="56">
        <f>SIN(PRODUCT(PI()/180,L17))</f>
        <v>0.869099526220863</v>
      </c>
      <c r="R17" s="56">
        <f>COS(PRODUCT(PI()/180,O17))</f>
        <v>0.6078956527491955</v>
      </c>
      <c r="S17" s="56">
        <f>COS(PRODUCT(PI()/180,L17))</f>
        <v>0.4946372544831936</v>
      </c>
      <c r="T17" s="56">
        <f>COS(PRODUCT(PI()/180,SUM(K17,-N17)))</f>
        <v>0.9934061574341512</v>
      </c>
      <c r="U17" s="56">
        <f>SUM(PRODUCT(Q17,P17),PRODUCT(S17,R17,T17))</f>
        <v>0.98878488076553</v>
      </c>
      <c r="V17" s="56">
        <f>ACOS(U17)</f>
        <v>0.14990760691670904</v>
      </c>
      <c r="W17" s="56">
        <f>SIN(V17)</f>
        <v>0.1493467762273318</v>
      </c>
      <c r="X17" s="56">
        <f>PRODUCT(SUM(Q17,-PRODUCT(P17,U17)),PRODUCT(1/R17,1/W17))</f>
        <v>0.9251033737779045</v>
      </c>
      <c r="Y17" s="57">
        <f>IF(K17=N17,IF(L17&gt;O17,0,180),PRODUCT(180,1/PI(),ACOS(X17)))</f>
        <v>22.31605196475521</v>
      </c>
    </row>
    <row r="18" spans="1:25" s="58" customFormat="1" ht="12.75">
      <c r="A18" s="47">
        <v>50.018</v>
      </c>
      <c r="B18" s="49" t="s">
        <v>74</v>
      </c>
      <c r="C18" s="49" t="s">
        <v>75</v>
      </c>
      <c r="D18" s="50">
        <f>IF(AND(N18&gt;K18,Y18&lt;180),SUM(360,-Y18),Y18)</f>
        <v>133.54979743408813</v>
      </c>
      <c r="E18" s="50">
        <f>PRODUCT(6371,ACOS(SUM(PRODUCT(COS(PRODUCT(PI()/180,O18)),COS(PRODUCT(PI()/180,L18)),COS(PRODUCT(PI()/180,SUM(K18,-N18)))),PRODUCT(SIN(PRODUCT(PI()/180,O18)),SIN(PRODUCT(PI()/180,L18))))))</f>
        <v>2524.0218660465703</v>
      </c>
      <c r="F18" s="51">
        <v>15</v>
      </c>
      <c r="G18" s="51" t="s">
        <v>43</v>
      </c>
      <c r="H18" s="52"/>
      <c r="I18" s="53" t="s">
        <v>48</v>
      </c>
      <c r="J18" s="54"/>
      <c r="K18" s="55">
        <f>SUM(SUM(-180,PRODUCT(2,SUM(CODE(MID(C18,1,1)),-65),10)),PRODUCT((SUM(CODE(MID(C18,3,1)),-48)),2),PRODUCT(SUM(CODE(MID(C18,5,1)),-65),1/12),1/24)</f>
        <v>33.291666666666664</v>
      </c>
      <c r="L18" s="55">
        <f>SUM(SUM(-90,PRODUCT(SUM(CODE(MID(C18,2,1)),-65),10)),SUM(CODE(MID(C18,4,1)),-48),PRODUCT(SUM(CODE(RIGHT(C18,1)),-65),1/24),1/48)</f>
        <v>34.8125</v>
      </c>
      <c r="M18" s="46" t="str">
        <f>I$1</f>
        <v>JO62QN</v>
      </c>
      <c r="N18" s="55">
        <f>SUM(SUM(-180,PRODUCT(2,SUM(CODE(MID(M18,1,1)),-65),10)),PRODUCT((SUM(CODE(MID(M18,3,1)),-48)),2),PRODUCT(SUM(CODE(MID(M18,5,1)),-65),1/12),1/24)</f>
        <v>13.375</v>
      </c>
      <c r="O18" s="55">
        <f>SUM(SUM(-90,PRODUCT(SUM(CODE(MID(M18,2,1)),-65),10)),SUM(CODE(MID(M18,4,1)),-48),PRODUCT(SUM(CODE(RIGHT(M18,1)),-65),1/24),1/48)</f>
        <v>52.5625</v>
      </c>
      <c r="P18" s="56">
        <f>SIN(PRODUCT(PI()/180,O18))</f>
        <v>0.7940169238552975</v>
      </c>
      <c r="Q18" s="56">
        <f>SIN(PRODUCT(PI()/180,L18))</f>
        <v>0.5708927010679037</v>
      </c>
      <c r="R18" s="56">
        <f>COS(PRODUCT(PI()/180,O18))</f>
        <v>0.6078956527491955</v>
      </c>
      <c r="S18" s="56">
        <f>COS(PRODUCT(PI()/180,L18))</f>
        <v>0.8210246792072655</v>
      </c>
      <c r="T18" s="56">
        <f>COS(PRODUCT(PI()/180,SUM(K18,-N18)))</f>
        <v>0.9401890748325011</v>
      </c>
      <c r="U18" s="56">
        <f>SUM(PRODUCT(Q18,P18),PRODUCT(S18,R18,T18))</f>
        <v>0.9225443263905779</v>
      </c>
      <c r="V18" s="56">
        <f>ACOS(U18)</f>
        <v>0.39617357809552195</v>
      </c>
      <c r="W18" s="56">
        <f>SIN(V18)</f>
        <v>0.3858911321144278</v>
      </c>
      <c r="X18" s="56">
        <f>PRODUCT(SUM(Q18,-PRODUCT(P18,U18)),PRODUCT(1/R18,1/W18))</f>
        <v>-0.6889847596629405</v>
      </c>
      <c r="Y18" s="57">
        <f>IF(K18=N18,IF(L18&gt;O18,0,180),PRODUCT(180,1/PI(),ACOS(X18)))</f>
        <v>133.54979743408813</v>
      </c>
    </row>
    <row r="19" spans="1:25" s="58" customFormat="1" ht="12.75">
      <c r="A19" s="59">
        <v>50.019</v>
      </c>
      <c r="B19" s="60" t="s">
        <v>76</v>
      </c>
      <c r="C19" s="61" t="s">
        <v>77</v>
      </c>
      <c r="D19" s="50">
        <f>IF(AND(N19&gt;K19,Y19&lt;180),SUM(360,-Y19),Y19)</f>
        <v>208.11855055907213</v>
      </c>
      <c r="E19" s="50">
        <f>PRODUCT(6371,ACOS(SUM(PRODUCT(COS(PRODUCT(PI()/180,O19)),COS(PRODUCT(PI()/180,L19)),COS(PRODUCT(PI()/180,SUM(K19,-N19)))),PRODUCT(SIN(PRODUCT(PI()/180,O19)),SIN(PRODUCT(PI()/180,L19))))))</f>
        <v>916.9859642119135</v>
      </c>
      <c r="F19" s="52">
        <v>15</v>
      </c>
      <c r="G19" s="52" t="s">
        <v>38</v>
      </c>
      <c r="H19" s="52">
        <v>400</v>
      </c>
      <c r="I19" s="53" t="s">
        <v>78</v>
      </c>
      <c r="J19" s="54"/>
      <c r="K19" s="55">
        <f>SUM(SUM(-180,PRODUCT(2,SUM(CODE(MID(C19,1,1)),-65),10)),PRODUCT((SUM(CODE(MID(C19,3,1)),-48)),2),PRODUCT(SUM(CODE(MID(C19,5,1)),-65),1/12),1/24)</f>
        <v>7.875</v>
      </c>
      <c r="L19" s="55">
        <f>SUM(SUM(-90,PRODUCT(SUM(CODE(MID(C19,2,1)),-65),10)),SUM(CODE(MID(C19,4,1)),-48),PRODUCT(SUM(CODE(RIGHT(C19,1)),-65),1/24),1/48)</f>
        <v>45.145833333333336</v>
      </c>
      <c r="M19" s="46" t="str">
        <f>I$1</f>
        <v>JO62QN</v>
      </c>
      <c r="N19" s="55">
        <f>SUM(SUM(-180,PRODUCT(2,SUM(CODE(MID(M19,1,1)),-65),10)),PRODUCT((SUM(CODE(MID(M19,3,1)),-48)),2),PRODUCT(SUM(CODE(MID(M19,5,1)),-65),1/12),1/24)</f>
        <v>13.375</v>
      </c>
      <c r="O19" s="55">
        <f>SUM(SUM(-90,PRODUCT(SUM(CODE(MID(M19,2,1)),-65),10)),SUM(CODE(MID(M19,4,1)),-48),PRODUCT(SUM(CODE(RIGHT(M19,1)),-65),1/24),1/48)</f>
        <v>52.5625</v>
      </c>
      <c r="P19" s="56">
        <f>SIN(PRODUCT(PI()/180,O19))</f>
        <v>0.7940169238552975</v>
      </c>
      <c r="Q19" s="56">
        <f>SIN(PRODUCT(PI()/180,L19))</f>
        <v>0.7089042677491547</v>
      </c>
      <c r="R19" s="56">
        <f>COS(PRODUCT(PI()/180,O19))</f>
        <v>0.6078956527491955</v>
      </c>
      <c r="S19" s="56">
        <f>COS(PRODUCT(PI()/180,L19))</f>
        <v>0.7053047136997135</v>
      </c>
      <c r="T19" s="56">
        <f>COS(PRODUCT(PI()/180,SUM(K19,-N19)))</f>
        <v>0.9953961983671789</v>
      </c>
      <c r="U19" s="56">
        <f>SUM(PRODUCT(Q19,P19),PRODUCT(S19,R19,T19))</f>
        <v>0.9896597676723504</v>
      </c>
      <c r="V19" s="56">
        <f>ACOS(U19)</f>
        <v>0.14393124536366558</v>
      </c>
      <c r="W19" s="56">
        <f>SIN(V19)</f>
        <v>0.14343480836501785</v>
      </c>
      <c r="X19" s="56">
        <f>PRODUCT(SUM(Q19,-PRODUCT(P19,U19)),PRODUCT(1/R19,1/W19))</f>
        <v>-0.881974321053419</v>
      </c>
      <c r="Y19" s="57">
        <f>IF(K19=N19,IF(L19&gt;O19,0,180),PRODUCT(180,1/PI(),ACOS(X19)))</f>
        <v>151.88144944092787</v>
      </c>
    </row>
    <row r="20" spans="1:25" s="58" customFormat="1" ht="12.75">
      <c r="A20" s="47">
        <v>50.02</v>
      </c>
      <c r="B20" s="49" t="s">
        <v>79</v>
      </c>
      <c r="C20" s="49" t="s">
        <v>80</v>
      </c>
      <c r="D20" s="50">
        <f>IF(AND(N20&gt;K20,Y20&lt;180),SUM(360,-Y20),Y20)</f>
        <v>232.45573754213416</v>
      </c>
      <c r="E20" s="50">
        <f>PRODUCT(6371,ACOS(SUM(PRODUCT(COS(PRODUCT(PI()/180,O20)),COS(PRODUCT(PI()/180,L20)),COS(PRODUCT(PI()/180,SUM(K20,-N20)))),PRODUCT(SIN(PRODUCT(PI()/180,O20)),SIN(PRODUCT(PI()/180,L20))))))</f>
        <v>11104.028722108133</v>
      </c>
      <c r="F20" s="51" t="s">
        <v>51</v>
      </c>
      <c r="G20" s="51" t="s">
        <v>51</v>
      </c>
      <c r="H20" s="52"/>
      <c r="I20" s="53" t="s">
        <v>81</v>
      </c>
      <c r="J20" s="54"/>
      <c r="K20" s="55">
        <f>SUM(SUM(-180,PRODUCT(2,SUM(CODE(MID(C20,1,1)),-65),10)),PRODUCT((SUM(CODE(MID(C20,3,1)),-48)),2),PRODUCT(SUM(CODE(MID(C20,5,1)),-65),1/12),1/24)</f>
        <v>-51.125</v>
      </c>
      <c r="L20" s="55">
        <f>SUM(SUM(-90,PRODUCT(SUM(CODE(MID(C20,2,1)),-65),10)),SUM(CODE(MID(C20,4,1)),-48),PRODUCT(SUM(CODE(RIGHT(C20,1)),-65),1/24),1/48)</f>
        <v>-30.062500000000004</v>
      </c>
      <c r="M20" s="46" t="str">
        <f>I$1</f>
        <v>JO62QN</v>
      </c>
      <c r="N20" s="55">
        <f>SUM(SUM(-180,PRODUCT(2,SUM(CODE(MID(M20,1,1)),-65),10)),PRODUCT((SUM(CODE(MID(M20,3,1)),-48)),2),PRODUCT(SUM(CODE(MID(M20,5,1)),-65),1/12),1/24)</f>
        <v>13.375</v>
      </c>
      <c r="O20" s="55">
        <f>SUM(SUM(-90,PRODUCT(SUM(CODE(MID(M20,2,1)),-65),10)),SUM(CODE(MID(M20,4,1)),-48),PRODUCT(SUM(CODE(RIGHT(M20,1)),-65),1/24),1/48)</f>
        <v>52.5625</v>
      </c>
      <c r="P20" s="56">
        <f>SIN(PRODUCT(PI()/180,O20))</f>
        <v>0.7940169238552975</v>
      </c>
      <c r="Q20" s="56">
        <f>SIN(PRODUCT(PI()/180,L20))</f>
        <v>-0.5009443895036035</v>
      </c>
      <c r="R20" s="56">
        <f>COS(PRODUCT(PI()/180,O20))</f>
        <v>0.6078956527491955</v>
      </c>
      <c r="S20" s="56">
        <f>COS(PRODUCT(PI()/180,L20))</f>
        <v>0.8654794732544857</v>
      </c>
      <c r="T20" s="56">
        <f>COS(PRODUCT(PI()/180,SUM(K20,-N20)))</f>
        <v>0.43051109680829525</v>
      </c>
      <c r="U20" s="56">
        <f>SUM(PRODUCT(Q20,P20),PRODUCT(S20,R20,T20))</f>
        <v>-0.17125730429127556</v>
      </c>
      <c r="V20" s="56">
        <f>ACOS(U20)</f>
        <v>1.742902012573871</v>
      </c>
      <c r="W20" s="56">
        <f>SIN(V20)</f>
        <v>0.9852263373087858</v>
      </c>
      <c r="X20" s="56">
        <f>PRODUCT(SUM(Q20,-PRODUCT(P20,U20)),PRODUCT(1/R20,1/W20))</f>
        <v>-0.6093741330795072</v>
      </c>
      <c r="Y20" s="57">
        <f>IF(K20=N20,IF(L20&gt;O20,0,180),PRODUCT(180,1/PI(),ACOS(X20)))</f>
        <v>127.54426245786586</v>
      </c>
    </row>
    <row r="21" spans="1:25" s="58" customFormat="1" ht="12.75">
      <c r="A21" s="47">
        <v>50.022</v>
      </c>
      <c r="B21" s="48" t="s">
        <v>82</v>
      </c>
      <c r="C21" s="49" t="s">
        <v>83</v>
      </c>
      <c r="D21" s="50">
        <f>IF(AND(N21&gt;K21,Y21&lt;180),SUM(360,-Y21),Y21)</f>
        <v>169.8151711191115</v>
      </c>
      <c r="E21" s="50">
        <f>PRODUCT(6371,ACOS(SUM(PRODUCT(COS(PRODUCT(PI()/180,O21)),COS(PRODUCT(PI()/180,L21)),COS(PRODUCT(PI()/180,SUM(K21,-N21)))),PRODUCT(SIN(PRODUCT(PI()/180,O21)),SIN(PRODUCT(PI()/180,L21))))))</f>
        <v>728.1637259656827</v>
      </c>
      <c r="F21" s="51">
        <v>8</v>
      </c>
      <c r="G21" s="51" t="s">
        <v>43</v>
      </c>
      <c r="H21" s="52"/>
      <c r="I21" s="53" t="s">
        <v>35</v>
      </c>
      <c r="J21" s="54"/>
      <c r="K21" s="55">
        <f>SUM(SUM(-180,PRODUCT(2,SUM(CODE(MID(C21,1,1)),-65),10)),PRODUCT((SUM(CODE(MID(C21,3,1)),-48)),2),PRODUCT(SUM(CODE(MID(C21,5,1)),-65),1/12),1/24)</f>
        <v>15.041666666666666</v>
      </c>
      <c r="L21" s="55">
        <f>SUM(SUM(-90,PRODUCT(SUM(CODE(MID(C21,2,1)),-65),10)),SUM(CODE(MID(C21,4,1)),-48),PRODUCT(SUM(CODE(RIGHT(C21,1)),-65),1/24),1/48)</f>
        <v>46.10416666666667</v>
      </c>
      <c r="M21" s="46" t="str">
        <f>I$1</f>
        <v>JO62QN</v>
      </c>
      <c r="N21" s="55">
        <f>SUM(SUM(-180,PRODUCT(2,SUM(CODE(MID(M21,1,1)),-65),10)),PRODUCT((SUM(CODE(MID(M21,3,1)),-48)),2),PRODUCT(SUM(CODE(MID(M21,5,1)),-65),1/12),1/24)</f>
        <v>13.375</v>
      </c>
      <c r="O21" s="55">
        <f>SUM(SUM(-90,PRODUCT(SUM(CODE(MID(M21,2,1)),-65),10)),SUM(CODE(MID(M21,4,1)),-48),PRODUCT(SUM(CODE(RIGHT(M21,1)),-65),1/24),1/48)</f>
        <v>52.5625</v>
      </c>
      <c r="P21" s="56">
        <f>SIN(PRODUCT(PI()/180,O21))</f>
        <v>0.7940169238552975</v>
      </c>
      <c r="Q21" s="56">
        <f>SIN(PRODUCT(PI()/180,L21))</f>
        <v>0.720601535378898</v>
      </c>
      <c r="R21" s="56">
        <f>COS(PRODUCT(PI()/180,O21))</f>
        <v>0.6078956527491955</v>
      </c>
      <c r="S21" s="56">
        <f>COS(PRODUCT(PI()/180,L21))</f>
        <v>0.6933494264868002</v>
      </c>
      <c r="T21" s="56">
        <f>COS(PRODUCT(PI()/180,SUM(K21,-N21)))</f>
        <v>0.9995769500822006</v>
      </c>
      <c r="U21" s="56">
        <f>SUM(PRODUCT(Q21,P21),PRODUCT(S21,R21,T21))</f>
        <v>0.9934756078296424</v>
      </c>
      <c r="V21" s="56">
        <f>ACOS(U21)</f>
        <v>0.11429347448841355</v>
      </c>
      <c r="W21" s="56">
        <f>SIN(V21)</f>
        <v>0.11404480105433387</v>
      </c>
      <c r="X21" s="56">
        <f>PRODUCT(SUM(Q21,-PRODUCT(P21,U21)),PRODUCT(1/R21,1/W21))</f>
        <v>-0.9842424630233793</v>
      </c>
      <c r="Y21" s="57">
        <f>IF(K21=N21,IF(L21&gt;O21,0,180),PRODUCT(180,1/PI(),ACOS(X21)))</f>
        <v>169.8151711191115</v>
      </c>
    </row>
    <row r="22" spans="1:25" s="58" customFormat="1" ht="12.75">
      <c r="A22" s="59">
        <v>50.023</v>
      </c>
      <c r="B22" s="60" t="s">
        <v>84</v>
      </c>
      <c r="C22" s="61" t="s">
        <v>85</v>
      </c>
      <c r="D22" s="50">
        <f>IF(AND(N22&gt;K22,Y22&lt;180),SUM(360,-Y22),Y22)</f>
        <v>242.75368176551424</v>
      </c>
      <c r="E22" s="50">
        <f>PRODUCT(6371,ACOS(SUM(PRODUCT(COS(PRODUCT(PI()/180,O22)),COS(PRODUCT(PI()/180,L22)),COS(PRODUCT(PI()/180,SUM(K22,-N22)))),PRODUCT(SIN(PRODUCT(PI()/180,O22)),SIN(PRODUCT(PI()/180,L22))))))</f>
        <v>590.0697034043883</v>
      </c>
      <c r="F22" s="52">
        <v>10</v>
      </c>
      <c r="G22" s="52" t="s">
        <v>86</v>
      </c>
      <c r="H22" s="52" t="s">
        <v>87</v>
      </c>
      <c r="I22" s="53" t="s">
        <v>88</v>
      </c>
      <c r="J22" s="54"/>
      <c r="K22" s="55">
        <f>SUM(SUM(-180,PRODUCT(2,SUM(CODE(MID(C22,1,1)),-65),10)),PRODUCT((SUM(CODE(MID(C22,3,1)),-48)),2),PRODUCT(SUM(CODE(MID(C22,5,1)),-65),1/12),1/24)</f>
        <v>6.041666666666667</v>
      </c>
      <c r="L22" s="55">
        <f>SUM(SUM(-90,PRODUCT(SUM(CODE(MID(C22,2,1)),-65),10)),SUM(CODE(MID(C22,4,1)),-48),PRODUCT(SUM(CODE(RIGHT(C22,1)),-65),1/24),1/48)</f>
        <v>49.895833333333336</v>
      </c>
      <c r="M22" s="46" t="str">
        <f>I$1</f>
        <v>JO62QN</v>
      </c>
      <c r="N22" s="55">
        <f>SUM(SUM(-180,PRODUCT(2,SUM(CODE(MID(M22,1,1)),-65),10)),PRODUCT((SUM(CODE(MID(M22,3,1)),-48)),2),PRODUCT(SUM(CODE(MID(M22,5,1)),-65),1/12),1/24)</f>
        <v>13.375</v>
      </c>
      <c r="O22" s="55">
        <f>SUM(SUM(-90,PRODUCT(SUM(CODE(MID(M22,2,1)),-65),10)),SUM(CODE(MID(M22,4,1)),-48),PRODUCT(SUM(CODE(RIGHT(M22,1)),-65),1/24),1/48)</f>
        <v>52.5625</v>
      </c>
      <c r="P22" s="56">
        <f>SIN(PRODUCT(PI()/180,O22))</f>
        <v>0.7940169238552975</v>
      </c>
      <c r="Q22" s="56">
        <f>SIN(PRODUCT(PI()/180,L22))</f>
        <v>0.7648745569036257</v>
      </c>
      <c r="R22" s="56">
        <f>COS(PRODUCT(PI()/180,O22))</f>
        <v>0.6078956527491955</v>
      </c>
      <c r="S22" s="56">
        <f>COS(PRODUCT(PI()/180,L22))</f>
        <v>0.6441792547121353</v>
      </c>
      <c r="T22" s="56">
        <f>COS(PRODUCT(PI()/180,SUM(K22,-N22)))</f>
        <v>0.9918203515412617</v>
      </c>
      <c r="U22" s="56">
        <f>SUM(PRODUCT(Q22,P22),PRODUCT(S22,R22,T22))</f>
        <v>0.9957140119733106</v>
      </c>
      <c r="V22" s="56">
        <f>ACOS(U22)</f>
        <v>0.09261806677199629</v>
      </c>
      <c r="W22" s="56">
        <f>SIN(V22)</f>
        <v>0.09248570895016142</v>
      </c>
      <c r="X22" s="56">
        <f>PRODUCT(SUM(Q22,-PRODUCT(P22,U22)),PRODUCT(1/R22,1/W22))</f>
        <v>-0.4578167868809503</v>
      </c>
      <c r="Y22" s="57">
        <f>IF(K22=N22,IF(L22&gt;O22,0,180),PRODUCT(180,1/PI(),ACOS(X22)))</f>
        <v>117.24631823448576</v>
      </c>
    </row>
    <row r="23" spans="1:25" s="58" customFormat="1" ht="12.75">
      <c r="A23" s="47">
        <v>50.023</v>
      </c>
      <c r="B23" s="49" t="s">
        <v>89</v>
      </c>
      <c r="C23" s="49" t="s">
        <v>90</v>
      </c>
      <c r="D23" s="50">
        <f>IF(AND(N23&gt;K23,Y23&lt;180),SUM(360,-Y23),Y23)</f>
        <v>90.1510872090593</v>
      </c>
      <c r="E23" s="50">
        <f>PRODUCT(6371,ACOS(SUM(PRODUCT(COS(PRODUCT(PI()/180,O23)),COS(PRODUCT(PI()/180,L23)),COS(PRODUCT(PI()/180,SUM(K23,-N23)))),PRODUCT(SIN(PRODUCT(PI()/180,O23)),SIN(PRODUCT(PI()/180,L23))))))</f>
        <v>508.93441863536606</v>
      </c>
      <c r="F23" s="51">
        <v>7</v>
      </c>
      <c r="G23" s="51" t="s">
        <v>38</v>
      </c>
      <c r="H23" s="52"/>
      <c r="I23" s="53" t="s">
        <v>35</v>
      </c>
      <c r="J23" s="54"/>
      <c r="K23" s="55">
        <f>SUM(SUM(-180,PRODUCT(2,SUM(CODE(MID(C23,1,1)),-65),10)),PRODUCT((SUM(CODE(MID(C23,3,1)),-48)),2),PRODUCT(SUM(CODE(MID(C23,5,1)),-65),1/12),1/24)</f>
        <v>20.875</v>
      </c>
      <c r="L23" s="55">
        <f>SUM(SUM(-90,PRODUCT(SUM(CODE(MID(C23,2,1)),-65),10)),SUM(CODE(MID(C23,4,1)),-48),PRODUCT(SUM(CODE(RIGHT(C23,1)),-65),1/24),1/48)</f>
        <v>52.3125</v>
      </c>
      <c r="M23" s="46" t="str">
        <f>I$1</f>
        <v>JO62QN</v>
      </c>
      <c r="N23" s="55">
        <f>SUM(SUM(-180,PRODUCT(2,SUM(CODE(MID(M23,1,1)),-65),10)),PRODUCT((SUM(CODE(MID(M23,3,1)),-48)),2),PRODUCT(SUM(CODE(MID(M23,5,1)),-65),1/12),1/24)</f>
        <v>13.375</v>
      </c>
      <c r="O23" s="55">
        <f>SUM(SUM(-90,PRODUCT(SUM(CODE(MID(M23,2,1)),-65),10)),SUM(CODE(MID(M23,4,1)),-48),PRODUCT(SUM(CODE(RIGHT(M23,1)),-65),1/24),1/48)</f>
        <v>52.5625</v>
      </c>
      <c r="P23" s="56">
        <f>SIN(PRODUCT(PI()/180,O23))</f>
        <v>0.7940169238552975</v>
      </c>
      <c r="Q23" s="56">
        <f>SIN(PRODUCT(PI()/180,L23))</f>
        <v>0.7913569286406602</v>
      </c>
      <c r="R23" s="56">
        <f>COS(PRODUCT(PI()/180,O23))</f>
        <v>0.6078956527491955</v>
      </c>
      <c r="S23" s="56">
        <f>COS(PRODUCT(PI()/180,L23))</f>
        <v>0.6113544074368165</v>
      </c>
      <c r="T23" s="56">
        <f>COS(PRODUCT(PI()/180,SUM(K23,-N23)))</f>
        <v>0.9914448613738104</v>
      </c>
      <c r="U23" s="56">
        <f>SUM(PRODUCT(Q23,P23),PRODUCT(S23,R23,T23))</f>
        <v>0.9968110516831352</v>
      </c>
      <c r="V23" s="56">
        <f>ACOS(U23)</f>
        <v>0.07988297263151249</v>
      </c>
      <c r="W23" s="56">
        <f>SIN(V23)</f>
        <v>0.07979804034161446</v>
      </c>
      <c r="X23" s="56">
        <f>PRODUCT(SUM(Q23,-PRODUCT(P23,U23)),PRODUCT(1/R23,1/W23))</f>
        <v>-0.002636966199660217</v>
      </c>
      <c r="Y23" s="57">
        <f>IF(K23=N23,IF(L23&gt;O23,0,180),PRODUCT(180,1/PI(),ACOS(X23)))</f>
        <v>90.1510872090593</v>
      </c>
    </row>
    <row r="24" spans="1:25" s="58" customFormat="1" ht="12.75">
      <c r="A24" s="47">
        <v>50.025</v>
      </c>
      <c r="B24" s="49" t="s">
        <v>91</v>
      </c>
      <c r="C24" s="49" t="s">
        <v>92</v>
      </c>
      <c r="D24" s="50">
        <f>IF(AND(N24&gt;K24,Y24&lt;180),SUM(360,-Y24),Y24)</f>
        <v>176.941955057042</v>
      </c>
      <c r="E24" s="50">
        <f>PRODUCT(6371,ACOS(SUM(PRODUCT(COS(PRODUCT(PI()/180,O24)),COS(PRODUCT(PI()/180,L24)),COS(PRODUCT(PI()/180,SUM(K24,-N24)))),PRODUCT(SIN(PRODUCT(PI()/180,O24)),SIN(PRODUCT(PI()/180,L24))))))</f>
        <v>1855.203100610829</v>
      </c>
      <c r="F24" s="51">
        <v>5</v>
      </c>
      <c r="G24" s="51" t="s">
        <v>43</v>
      </c>
      <c r="H24" s="52"/>
      <c r="I24" s="53" t="s">
        <v>93</v>
      </c>
      <c r="J24" s="54"/>
      <c r="K24" s="55">
        <f>SUM(SUM(-180,PRODUCT(2,SUM(CODE(MID(C24,1,1)),-65),10)),PRODUCT((SUM(CODE(MID(C24,3,1)),-48)),2),PRODUCT(SUM(CODE(MID(C24,5,1)),-65),1/12),1/24)</f>
        <v>14.458333333333332</v>
      </c>
      <c r="L24" s="55">
        <f>SUM(SUM(-90,PRODUCT(SUM(CODE(MID(C24,2,1)),-65),10)),SUM(CODE(MID(C24,4,1)),-48),PRODUCT(SUM(CODE(RIGHT(C24,1)),-65),1/24),1/48)</f>
        <v>35.895833333333336</v>
      </c>
      <c r="M24" s="46" t="str">
        <f>I$1</f>
        <v>JO62QN</v>
      </c>
      <c r="N24" s="55">
        <f>SUM(SUM(-180,PRODUCT(2,SUM(CODE(MID(M24,1,1)),-65),10)),PRODUCT((SUM(CODE(MID(M24,3,1)),-48)),2),PRODUCT(SUM(CODE(MID(M24,5,1)),-65),1/12),1/24)</f>
        <v>13.375</v>
      </c>
      <c r="O24" s="55">
        <f>SUM(SUM(-90,PRODUCT(SUM(CODE(MID(M24,2,1)),-65),10)),SUM(CODE(MID(M24,4,1)),-48),PRODUCT(SUM(CODE(RIGHT(M24,1)),-65),1/24),1/48)</f>
        <v>52.5625</v>
      </c>
      <c r="P24" s="56">
        <f>SIN(PRODUCT(PI()/180,O24))</f>
        <v>0.7940169238552975</v>
      </c>
      <c r="Q24" s="56">
        <f>SIN(PRODUCT(PI()/180,L24))</f>
        <v>0.5863134472948935</v>
      </c>
      <c r="R24" s="56">
        <f>COS(PRODUCT(PI()/180,O24))</f>
        <v>0.6078956527491955</v>
      </c>
      <c r="S24" s="56">
        <f>COS(PRODUCT(PI()/180,L24))</f>
        <v>0.8100842805049225</v>
      </c>
      <c r="T24" s="56">
        <f>COS(PRODUCT(PI()/180,SUM(K24,-N24)))</f>
        <v>0.9998212541310183</v>
      </c>
      <c r="U24" s="56">
        <f>SUM(PRODUCT(Q24,P24),PRODUCT(S24,R24,T24))</f>
        <v>0.9579014894999395</v>
      </c>
      <c r="V24" s="56">
        <f>ACOS(U24)</f>
        <v>0.291194961640375</v>
      </c>
      <c r="W24" s="56">
        <f>SIN(V24)</f>
        <v>0.2870970853453538</v>
      </c>
      <c r="X24" s="56">
        <f>PRODUCT(SUM(Q24,-PRODUCT(P24,U24)),PRODUCT(1/R24,1/W24))</f>
        <v>-0.9985760020379351</v>
      </c>
      <c r="Y24" s="57">
        <f>IF(K24=N24,IF(L24&gt;O24,0,180),PRODUCT(180,1/PI(),ACOS(X24)))</f>
        <v>176.941955057042</v>
      </c>
    </row>
    <row r="25" spans="1:25" s="58" customFormat="1" ht="12.75">
      <c r="A25" s="59">
        <v>50.028</v>
      </c>
      <c r="B25" s="60" t="s">
        <v>94</v>
      </c>
      <c r="C25" s="61" t="s">
        <v>95</v>
      </c>
      <c r="D25" s="50">
        <f>IF(AND(N25&gt;K25,Y25&lt;180),SUM(360,-Y25),Y25)</f>
        <v>104.51190409012987</v>
      </c>
      <c r="E25" s="50">
        <f>PRODUCT(6371,ACOS(SUM(PRODUCT(COS(PRODUCT(PI()/180,O25)),COS(PRODUCT(PI()/180,L25)),COS(PRODUCT(PI()/180,SUM(K25,-N25)))),PRODUCT(SIN(PRODUCT(PI()/180,O25)),SIN(PRODUCT(PI()/180,L25))))))</f>
        <v>343.92682058848146</v>
      </c>
      <c r="F25" s="51">
        <v>10</v>
      </c>
      <c r="G25" s="51" t="s">
        <v>43</v>
      </c>
      <c r="H25" s="52"/>
      <c r="I25" s="61" t="s">
        <v>96</v>
      </c>
      <c r="J25" s="54"/>
      <c r="K25" s="55">
        <f>SUM(SUM(-180,PRODUCT(2,SUM(CODE(MID(C25,1,1)),-65),10)),PRODUCT((SUM(CODE(MID(C25,3,1)),-48)),2),PRODUCT(SUM(CODE(MID(C25,5,1)),-65),1/12),1/24)</f>
        <v>18.208333333333336</v>
      </c>
      <c r="L25" s="55">
        <f>SUM(SUM(-90,PRODUCT(SUM(CODE(MID(C25,2,1)),-65),10)),SUM(CODE(MID(C25,4,1)),-48),PRODUCT(SUM(CODE(RIGHT(C25,1)),-65),1/24),1/48)</f>
        <v>51.6875</v>
      </c>
      <c r="M25" s="46" t="str">
        <f>I$1</f>
        <v>JO62QN</v>
      </c>
      <c r="N25" s="55">
        <f>SUM(SUM(-180,PRODUCT(2,SUM(CODE(MID(M25,1,1)),-65),10)),PRODUCT((SUM(CODE(MID(M25,3,1)),-48)),2),PRODUCT(SUM(CODE(MID(M25,5,1)),-65),1/12),1/24)</f>
        <v>13.375</v>
      </c>
      <c r="O25" s="55">
        <f>SUM(SUM(-90,PRODUCT(SUM(CODE(MID(M25,2,1)),-65),10)),SUM(CODE(MID(M25,4,1)),-48),PRODUCT(SUM(CODE(RIGHT(M25,1)),-65),1/24),1/48)</f>
        <v>52.5625</v>
      </c>
      <c r="P25" s="56">
        <f>SIN(PRODUCT(PI()/180,O25))</f>
        <v>0.7940169238552975</v>
      </c>
      <c r="Q25" s="56">
        <f>SIN(PRODUCT(PI()/180,L25))</f>
        <v>0.7846411370486168</v>
      </c>
      <c r="R25" s="56">
        <f>COS(PRODUCT(PI()/180,O25))</f>
        <v>0.6078956527491955</v>
      </c>
      <c r="S25" s="56">
        <f>COS(PRODUCT(PI()/180,L25))</f>
        <v>0.619950228688605</v>
      </c>
      <c r="T25" s="56">
        <f>COS(PRODUCT(PI()/180,SUM(K25,-N25)))</f>
        <v>0.9964440088179716</v>
      </c>
      <c r="U25" s="56">
        <f>SUM(PRODUCT(Q25,P25),PRODUCT(S25,R25,T25))</f>
        <v>0.9985432621194905</v>
      </c>
      <c r="V25" s="56">
        <f>ACOS(U25)</f>
        <v>0.053983176987675636</v>
      </c>
      <c r="W25" s="56">
        <f>SIN(V25)</f>
        <v>0.053956961328140575</v>
      </c>
      <c r="X25" s="56">
        <f>PRODUCT(SUM(Q25,-PRODUCT(P25,U25)),PRODUCT(1/R25,1/W25))</f>
        <v>-0.25058114639263257</v>
      </c>
      <c r="Y25" s="57">
        <f>IF(K25=N25,IF(L25&gt;O25,0,180),PRODUCT(180,1/PI(),ACOS(X25)))</f>
        <v>104.51190409012987</v>
      </c>
    </row>
    <row r="26" spans="1:25" s="58" customFormat="1" ht="12.75">
      <c r="A26" s="47">
        <v>50.03</v>
      </c>
      <c r="B26" s="49" t="s">
        <v>97</v>
      </c>
      <c r="C26" s="49" t="s">
        <v>98</v>
      </c>
      <c r="D26" s="50">
        <f>IF(AND(N26&gt;K26,Y26&lt;180),SUM(360,-Y26),Y26)</f>
        <v>193.8753459123065</v>
      </c>
      <c r="E26" s="50">
        <f>PRODUCT(6371,ACOS(SUM(PRODUCT(COS(PRODUCT(PI()/180,O26)),COS(PRODUCT(PI()/180,L26)),COS(PRODUCT(PI()/180,SUM(K26,-N26)))),PRODUCT(SIN(PRODUCT(PI()/180,O26)),SIN(PRODUCT(PI()/180,L26))))))</f>
        <v>1507.498488106201</v>
      </c>
      <c r="F26" s="51" t="s">
        <v>51</v>
      </c>
      <c r="G26" s="51" t="s">
        <v>51</v>
      </c>
      <c r="H26" s="52"/>
      <c r="I26" s="53" t="s">
        <v>35</v>
      </c>
      <c r="J26" s="54"/>
      <c r="K26" s="55">
        <f>SUM(SUM(-180,PRODUCT(2,SUM(CODE(MID(C26,1,1)),-65),10)),PRODUCT((SUM(CODE(MID(C26,3,1)),-48)),2),PRODUCT(SUM(CODE(MID(C26,5,1)),-65),1/12),1/24)</f>
        <v>9.208333333333332</v>
      </c>
      <c r="L26" s="55">
        <f>SUM(SUM(-90,PRODUCT(SUM(CODE(MID(C26,2,1)),-65),10)),SUM(CODE(MID(C26,4,1)),-48),PRODUCT(SUM(CODE(RIGHT(C26,1)),-65),1/24),1/48)</f>
        <v>39.3125</v>
      </c>
      <c r="M26" s="46" t="str">
        <f>I$1</f>
        <v>JO62QN</v>
      </c>
      <c r="N26" s="55">
        <f>SUM(SUM(-180,PRODUCT(2,SUM(CODE(MID(M26,1,1)),-65),10)),PRODUCT((SUM(CODE(MID(M26,3,1)),-48)),2),PRODUCT(SUM(CODE(MID(M26,5,1)),-65),1/12),1/24)</f>
        <v>13.375</v>
      </c>
      <c r="O26" s="55">
        <f>SUM(SUM(-90,PRODUCT(SUM(CODE(MID(M26,2,1)),-65),10)),SUM(CODE(MID(M26,4,1)),-48),PRODUCT(SUM(CODE(RIGHT(M26,1)),-65),1/24),1/48)</f>
        <v>52.5625</v>
      </c>
      <c r="P26" s="56">
        <f>SIN(PRODUCT(PI()/180,O26))</f>
        <v>0.7940169238552975</v>
      </c>
      <c r="Q26" s="56">
        <f>SIN(PRODUCT(PI()/180,L26))</f>
        <v>0.6335496832971642</v>
      </c>
      <c r="R26" s="56">
        <f>COS(PRODUCT(PI()/180,O26))</f>
        <v>0.6078956527491955</v>
      </c>
      <c r="S26" s="56">
        <f>COS(PRODUCT(PI()/180,L26))</f>
        <v>0.7737020090409892</v>
      </c>
      <c r="T26" s="56">
        <f>COS(PRODUCT(PI()/180,SUM(K26,-N26)))</f>
        <v>0.9973569167005722</v>
      </c>
      <c r="U26" s="56">
        <f>SUM(PRODUCT(Q26,P26),PRODUCT(S26,R26,T26))</f>
        <v>0.9721361368601147</v>
      </c>
      <c r="V26" s="56">
        <f>ACOS(U26)</f>
        <v>0.23661881778468075</v>
      </c>
      <c r="W26" s="56">
        <f>SIN(V26)</f>
        <v>0.23441700324569542</v>
      </c>
      <c r="X26" s="56">
        <f>PRODUCT(SUM(Q26,-PRODUCT(P26,U26)),PRODUCT(1/R26,1/W26))</f>
        <v>-0.9708197606356613</v>
      </c>
      <c r="Y26" s="57">
        <f>IF(K26=N26,IF(L26&gt;O26,0,180),PRODUCT(180,1/PI(),ACOS(X26)))</f>
        <v>166.1246540876935</v>
      </c>
    </row>
    <row r="27" spans="1:25" s="58" customFormat="1" ht="12.75">
      <c r="A27" s="47">
        <v>50.0325</v>
      </c>
      <c r="B27" s="49" t="s">
        <v>99</v>
      </c>
      <c r="C27" s="49" t="s">
        <v>100</v>
      </c>
      <c r="D27" s="50">
        <f>IF(AND(N27&gt;K27,Y27&lt;180),SUM(360,-Y27),Y27)</f>
        <v>210.59547081045625</v>
      </c>
      <c r="E27" s="50">
        <f>PRODUCT(6371,ACOS(SUM(PRODUCT(COS(PRODUCT(PI()/180,O27)),COS(PRODUCT(PI()/180,L27)),COS(PRODUCT(PI()/180,SUM(K27,-N27)))),PRODUCT(SIN(PRODUCT(PI()/180,O27)),SIN(PRODUCT(PI()/180,L27))))))</f>
        <v>7223.735726489162</v>
      </c>
      <c r="F27" s="51">
        <v>50</v>
      </c>
      <c r="G27" s="51" t="s">
        <v>38</v>
      </c>
      <c r="H27" s="52"/>
      <c r="I27" s="53" t="s">
        <v>35</v>
      </c>
      <c r="J27" s="54"/>
      <c r="K27" s="55">
        <f>SUM(SUM(-180,PRODUCT(2,SUM(CODE(MID(C27,1,1)),-65),10)),PRODUCT((SUM(CODE(MID(C27,3,1)),-48)),2),PRODUCT(SUM(CODE(MID(C27,5,1)),-65),1/12),1/24)</f>
        <v>-14.375000000000002</v>
      </c>
      <c r="L27" s="55">
        <f>SUM(SUM(-90,PRODUCT(SUM(CODE(MID(C27,2,1)),-65),10)),SUM(CODE(MID(C27,4,1)),-48),PRODUCT(SUM(CODE(RIGHT(C27,1)),-65),1/24),1/48)</f>
        <v>-7.937500000000001</v>
      </c>
      <c r="M27" s="46" t="str">
        <f>I$1</f>
        <v>JO62QN</v>
      </c>
      <c r="N27" s="55">
        <f>SUM(SUM(-180,PRODUCT(2,SUM(CODE(MID(M27,1,1)),-65),10)),PRODUCT((SUM(CODE(MID(M27,3,1)),-48)),2),PRODUCT(SUM(CODE(MID(M27,5,1)),-65),1/12),1/24)</f>
        <v>13.375</v>
      </c>
      <c r="O27" s="55">
        <f>SUM(SUM(-90,PRODUCT(SUM(CODE(MID(M27,2,1)),-65),10)),SUM(CODE(MID(M27,4,1)),-48),PRODUCT(SUM(CODE(RIGHT(M27,1)),-65),1/24),1/48)</f>
        <v>52.5625</v>
      </c>
      <c r="P27" s="56">
        <f>SIN(PRODUCT(PI()/180,O27))</f>
        <v>0.7940169238552975</v>
      </c>
      <c r="Q27" s="56">
        <f>SIN(PRODUCT(PI()/180,L27))</f>
        <v>-0.1380928034801365</v>
      </c>
      <c r="R27" s="56">
        <f>COS(PRODUCT(PI()/180,O27))</f>
        <v>0.6078956527491955</v>
      </c>
      <c r="S27" s="56">
        <f>COS(PRODUCT(PI()/180,L27))</f>
        <v>0.9904192938483157</v>
      </c>
      <c r="T27" s="56">
        <f>COS(PRODUCT(PI()/180,SUM(K27,-N27)))</f>
        <v>0.8849876374630419</v>
      </c>
      <c r="U27" s="56">
        <f>SUM(PRODUCT(Q27,P27),PRODUCT(S27,R27,T27))</f>
        <v>0.4231778849113975</v>
      </c>
      <c r="V27" s="56">
        <f>ACOS(U27)</f>
        <v>1.1338464489858988</v>
      </c>
      <c r="W27" s="56">
        <f>SIN(V27)</f>
        <v>0.9060466200598709</v>
      </c>
      <c r="X27" s="56">
        <f>PRODUCT(SUM(Q27,-PRODUCT(P27,U27)),PRODUCT(1/R27,1/W27))</f>
        <v>-0.8607822636669122</v>
      </c>
      <c r="Y27" s="57">
        <f>IF(K27=N27,IF(L27&gt;O27,0,180),PRODUCT(180,1/PI(),ACOS(X27)))</f>
        <v>149.40452918954375</v>
      </c>
    </row>
    <row r="28" spans="1:25" s="58" customFormat="1" ht="12.75">
      <c r="A28" s="47">
        <v>50.033</v>
      </c>
      <c r="B28" s="49" t="s">
        <v>101</v>
      </c>
      <c r="C28" s="49" t="s">
        <v>102</v>
      </c>
      <c r="D28" s="50">
        <f>IF(AND(N28&gt;K28,Y28&lt;180),SUM(360,-Y28),Y28)</f>
        <v>300.537162592851</v>
      </c>
      <c r="E28" s="50">
        <f>PRODUCT(6371,ACOS(SUM(PRODUCT(COS(PRODUCT(PI()/180,O28)),COS(PRODUCT(PI()/180,L28)),COS(PRODUCT(PI()/180,SUM(K28,-N28)))),PRODUCT(SIN(PRODUCT(PI()/180,O28)),SIN(PRODUCT(PI()/180,L28))))))</f>
        <v>6026.042462056906</v>
      </c>
      <c r="F28" s="51" t="s">
        <v>51</v>
      </c>
      <c r="G28" s="51" t="s">
        <v>51</v>
      </c>
      <c r="H28" s="52"/>
      <c r="I28" s="53" t="s">
        <v>35</v>
      </c>
      <c r="J28" s="54"/>
      <c r="K28" s="55">
        <f>SUM(SUM(-180,PRODUCT(2,SUM(CODE(MID(C28,1,1)),-65),10)),PRODUCT((SUM(CODE(MID(C28,3,1)),-48)),2),PRODUCT(SUM(CODE(MID(C28,5,1)),-65),1/12),1/24)</f>
        <v>-74.29166666666666</v>
      </c>
      <c r="L28" s="55">
        <f>SUM(SUM(-90,PRODUCT(SUM(CODE(MID(C28,2,1)),-65),10)),SUM(CODE(MID(C28,4,1)),-48),PRODUCT(SUM(CODE(RIGHT(C28,1)),-65),1/24),1/48)</f>
        <v>45.645833333333336</v>
      </c>
      <c r="M28" s="46" t="str">
        <f>I$1</f>
        <v>JO62QN</v>
      </c>
      <c r="N28" s="55">
        <f>SUM(SUM(-180,PRODUCT(2,SUM(CODE(MID(M28,1,1)),-65),10)),PRODUCT((SUM(CODE(MID(M28,3,1)),-48)),2),PRODUCT(SUM(CODE(MID(M28,5,1)),-65),1/12),1/24)</f>
        <v>13.375</v>
      </c>
      <c r="O28" s="55">
        <f>SUM(SUM(-90,PRODUCT(SUM(CODE(MID(M28,2,1)),-65),10)),SUM(CODE(MID(M28,4,1)),-48),PRODUCT(SUM(CODE(RIGHT(M28,1)),-65),1/24),1/48)</f>
        <v>52.5625</v>
      </c>
      <c r="P28" s="56">
        <f>SIN(PRODUCT(PI()/180,O28))</f>
        <v>0.7940169238552975</v>
      </c>
      <c r="Q28" s="56">
        <f>SIN(PRODUCT(PI()/180,L28))</f>
        <v>0.715032141468114</v>
      </c>
      <c r="R28" s="56">
        <f>COS(PRODUCT(PI()/180,O28))</f>
        <v>0.6078956527491955</v>
      </c>
      <c r="S28" s="56">
        <f>COS(PRODUCT(PI()/180,L28))</f>
        <v>0.6990915795999284</v>
      </c>
      <c r="T28" s="56">
        <f>COS(PRODUCT(PI()/180,SUM(K28,-N28)))</f>
        <v>0.040713093443596096</v>
      </c>
      <c r="U28" s="56">
        <f>SUM(PRODUCT(Q28,P28),PRODUCT(S28,R28,T28))</f>
        <v>0.5850496574058358</v>
      </c>
      <c r="V28" s="56">
        <f>ACOS(U28)</f>
        <v>0.9458550403479683</v>
      </c>
      <c r="W28" s="56">
        <f>SIN(V28)</f>
        <v>0.810997471247176</v>
      </c>
      <c r="X28" s="56">
        <f>PRODUCT(SUM(Q28,-PRODUCT(P28,U28)),PRODUCT(1/R28,1/W28))</f>
        <v>0.5080971171106454</v>
      </c>
      <c r="Y28" s="57">
        <f>IF(K28=N28,IF(L28&gt;O28,0,180),PRODUCT(180,1/PI(),ACOS(X28)))</f>
        <v>59.462837407149</v>
      </c>
    </row>
    <row r="29" spans="1:25" s="58" customFormat="1" ht="12.75">
      <c r="A29" s="47">
        <v>50.033</v>
      </c>
      <c r="B29" s="49" t="s">
        <v>103</v>
      </c>
      <c r="C29" s="49" t="s">
        <v>104</v>
      </c>
      <c r="D29" s="50">
        <f>IF(AND(N29&gt;K29,Y29&lt;180),SUM(360,-Y29),Y29)</f>
        <v>144.92177457396983</v>
      </c>
      <c r="E29" s="50">
        <f>PRODUCT(6371,ACOS(SUM(PRODUCT(COS(PRODUCT(PI()/180,O29)),COS(PRODUCT(PI()/180,L29)),COS(PRODUCT(PI()/180,SUM(K29,-N29)))),PRODUCT(SIN(PRODUCT(PI()/180,O29)),SIN(PRODUCT(PI()/180,L29))))))</f>
        <v>1060.1349271401198</v>
      </c>
      <c r="F29" s="51" t="s">
        <v>51</v>
      </c>
      <c r="G29" s="51" t="s">
        <v>51</v>
      </c>
      <c r="H29" s="52"/>
      <c r="I29" s="53" t="s">
        <v>105</v>
      </c>
      <c r="J29" s="54"/>
      <c r="K29" s="55">
        <f>SUM(SUM(-180,PRODUCT(2,SUM(CODE(MID(C29,1,1)),-65),10)),PRODUCT((SUM(CODE(MID(C29,3,1)),-48)),2),PRODUCT(SUM(CODE(MID(C29,5,1)),-65),1/12),1/24)</f>
        <v>21.041666666666668</v>
      </c>
      <c r="L29" s="55">
        <f>SUM(SUM(-90,PRODUCT(SUM(CODE(MID(C29,2,1)),-65),10)),SUM(CODE(MID(C29,4,1)),-48),PRODUCT(SUM(CODE(RIGHT(C29,1)),-65),1/24),1/48)</f>
        <v>44.47916666666667</v>
      </c>
      <c r="M29" s="46" t="str">
        <f>I$1</f>
        <v>JO62QN</v>
      </c>
      <c r="N29" s="55">
        <f>SUM(SUM(-180,PRODUCT(2,SUM(CODE(MID(M29,1,1)),-65),10)),PRODUCT((SUM(CODE(MID(M29,3,1)),-48)),2),PRODUCT(SUM(CODE(MID(M29,5,1)),-65),1/12),1/24)</f>
        <v>13.375</v>
      </c>
      <c r="O29" s="55">
        <f>SUM(SUM(-90,PRODUCT(SUM(CODE(MID(M29,2,1)),-65),10)),SUM(CODE(MID(M29,4,1)),-48),PRODUCT(SUM(CODE(RIGHT(M29,1)),-65),1/24),1/48)</f>
        <v>52.5625</v>
      </c>
      <c r="P29" s="56">
        <f>SIN(PRODUCT(PI()/180,O29))</f>
        <v>0.7940169238552975</v>
      </c>
      <c r="Q29" s="56">
        <f>SIN(PRODUCT(PI()/180,L29))</f>
        <v>0.700649872789255</v>
      </c>
      <c r="R29" s="56">
        <f>COS(PRODUCT(PI()/180,O29))</f>
        <v>0.6078956527491955</v>
      </c>
      <c r="S29" s="56">
        <f>COS(PRODUCT(PI()/180,L29))</f>
        <v>0.7135052597986933</v>
      </c>
      <c r="T29" s="56">
        <f>COS(PRODUCT(PI()/180,SUM(K29,-N29)))</f>
        <v>0.9910609820073987</v>
      </c>
      <c r="U29" s="56">
        <f>SUM(PRODUCT(Q29,P29),PRODUCT(S29,R29,T29))</f>
        <v>0.986187421763665</v>
      </c>
      <c r="V29" s="56">
        <f>ACOS(U29)</f>
        <v>0.1664000827405619</v>
      </c>
      <c r="W29" s="56">
        <f>SIN(V29)</f>
        <v>0.16563323686728781</v>
      </c>
      <c r="X29" s="56">
        <f>PRODUCT(SUM(Q29,-PRODUCT(P29,U29)),PRODUCT(1/R29,1/W29))</f>
        <v>-0.8183681821886836</v>
      </c>
      <c r="Y29" s="57">
        <f>IF(K29=N29,IF(L29&gt;O29,0,180),PRODUCT(180,1/PI(),ACOS(X29)))</f>
        <v>144.92177457396983</v>
      </c>
    </row>
    <row r="30" spans="1:25" s="58" customFormat="1" ht="12.75">
      <c r="A30" s="47">
        <v>50.035</v>
      </c>
      <c r="B30" s="49" t="s">
        <v>106</v>
      </c>
      <c r="C30" s="49" t="s">
        <v>107</v>
      </c>
      <c r="D30" s="50">
        <f>IF(AND(N30&gt;K30,Y30&lt;180),SUM(360,-Y30),Y30)</f>
        <v>239.51890554099936</v>
      </c>
      <c r="E30" s="50">
        <f>PRODUCT(6371,ACOS(SUM(PRODUCT(COS(PRODUCT(PI()/180,O30)),COS(PRODUCT(PI()/180,L30)),COS(PRODUCT(PI()/180,SUM(K30,-N30)))),PRODUCT(SIN(PRODUCT(PI()/180,O30)),SIN(PRODUCT(PI()/180,L30))))))</f>
        <v>3266.382573595568</v>
      </c>
      <c r="F30" s="51">
        <v>10</v>
      </c>
      <c r="G30" s="51" t="s">
        <v>108</v>
      </c>
      <c r="H30" s="52"/>
      <c r="I30" s="53" t="s">
        <v>35</v>
      </c>
      <c r="J30" s="54"/>
      <c r="K30" s="55">
        <f>SUM(SUM(-180,PRODUCT(2,SUM(CODE(MID(C30,1,1)),-65),10)),PRODUCT((SUM(CODE(MID(C30,3,1)),-48)),2),PRODUCT(SUM(CODE(MID(C30,5,1)),-65),1/12),1/24)</f>
        <v>-16.791666666666664</v>
      </c>
      <c r="L30" s="55">
        <f>SUM(SUM(-90,PRODUCT(SUM(CODE(MID(C30,2,1)),-65),10)),SUM(CODE(MID(C30,4,1)),-48),PRODUCT(SUM(CODE(RIGHT(C30,1)),-65),1/24),1/48)</f>
        <v>32.72916666666667</v>
      </c>
      <c r="M30" s="46" t="str">
        <f>I$1</f>
        <v>JO62QN</v>
      </c>
      <c r="N30" s="55">
        <f>SUM(SUM(-180,PRODUCT(2,SUM(CODE(MID(M30,1,1)),-65),10)),PRODUCT((SUM(CODE(MID(M30,3,1)),-48)),2),PRODUCT(SUM(CODE(MID(M30,5,1)),-65),1/12),1/24)</f>
        <v>13.375</v>
      </c>
      <c r="O30" s="55">
        <f>SUM(SUM(-90,PRODUCT(SUM(CODE(MID(M30,2,1)),-65),10)),SUM(CODE(MID(M30,4,1)),-48),PRODUCT(SUM(CODE(RIGHT(M30,1)),-65),1/24),1/48)</f>
        <v>52.5625</v>
      </c>
      <c r="P30" s="56">
        <f>SIN(PRODUCT(PI()/180,O30))</f>
        <v>0.7940169238552975</v>
      </c>
      <c r="Q30" s="56">
        <f>SIN(PRODUCT(PI()/180,L30))</f>
        <v>0.5406686251980866</v>
      </c>
      <c r="R30" s="56">
        <f>COS(PRODUCT(PI()/180,O30))</f>
        <v>0.6078956527491955</v>
      </c>
      <c r="S30" s="56">
        <f>COS(PRODUCT(PI()/180,L30))</f>
        <v>0.8412356612307939</v>
      </c>
      <c r="T30" s="56">
        <f>COS(PRODUCT(PI()/180,SUM(K30,-N30)))</f>
        <v>0.8645673008167306</v>
      </c>
      <c r="U30" s="56">
        <f>SUM(PRODUCT(Q30,P30),PRODUCT(S30,R30,T30))</f>
        <v>0.8714254920922866</v>
      </c>
      <c r="V30" s="56">
        <f>ACOS(U30)</f>
        <v>0.5126954282837181</v>
      </c>
      <c r="W30" s="56">
        <f>SIN(V30)</f>
        <v>0.49052789088054527</v>
      </c>
      <c r="X30" s="56">
        <f>PRODUCT(SUM(Q30,-PRODUCT(P30,U30)),PRODUCT(1/R30,1/W30))</f>
        <v>-0.5072540287861589</v>
      </c>
      <c r="Y30" s="57">
        <f>IF(K30=N30,IF(L30&gt;O30,0,180),PRODUCT(180,1/PI(),ACOS(X30)))</f>
        <v>120.48109445900063</v>
      </c>
    </row>
    <row r="31" spans="1:25" s="58" customFormat="1" ht="12.75">
      <c r="A31" s="47">
        <v>50.035</v>
      </c>
      <c r="B31" s="49" t="s">
        <v>109</v>
      </c>
      <c r="C31" s="49" t="s">
        <v>110</v>
      </c>
      <c r="D31" s="50">
        <f>IF(AND(N31&gt;K31,Y31&lt;180),SUM(360,-Y31),Y31)</f>
        <v>319.1681244496992</v>
      </c>
      <c r="E31" s="50">
        <f>PRODUCT(6371,ACOS(SUM(PRODUCT(COS(PRODUCT(PI()/180,O31)),COS(PRODUCT(PI()/180,L31)),COS(PRODUCT(PI()/180,SUM(K31,-N31)))),PRODUCT(SIN(PRODUCT(PI()/180,O31)),SIN(PRODUCT(PI()/180,L31))))))</f>
        <v>1592.5249843311267</v>
      </c>
      <c r="F31" s="51" t="s">
        <v>51</v>
      </c>
      <c r="G31" s="51" t="s">
        <v>51</v>
      </c>
      <c r="H31" s="52"/>
      <c r="I31" s="53" t="s">
        <v>35</v>
      </c>
      <c r="J31" s="54"/>
      <c r="K31" s="55">
        <f>SUM(SUM(-180,PRODUCT(2,SUM(CODE(MID(C31,1,1)),-65),10)),PRODUCT((SUM(CODE(MID(C31,3,1)),-48)),2),PRODUCT(SUM(CODE(MID(C31,5,1)),-65),1/12),1/24)</f>
        <v>-6.791666666666667</v>
      </c>
      <c r="L31" s="55">
        <f>SUM(SUM(-90,PRODUCT(SUM(CODE(MID(C31,2,1)),-65),10)),SUM(CODE(MID(C31,4,1)),-48),PRODUCT(SUM(CODE(RIGHT(C31,1)),-65),1/24),1/48)</f>
        <v>62.020833333333336</v>
      </c>
      <c r="M31" s="46" t="str">
        <f>I$1</f>
        <v>JO62QN</v>
      </c>
      <c r="N31" s="55">
        <f>SUM(SUM(-180,PRODUCT(2,SUM(CODE(MID(M31,1,1)),-65),10)),PRODUCT((SUM(CODE(MID(M31,3,1)),-48)),2),PRODUCT(SUM(CODE(MID(M31,5,1)),-65),1/12),1/24)</f>
        <v>13.375</v>
      </c>
      <c r="O31" s="55">
        <f>SUM(SUM(-90,PRODUCT(SUM(CODE(MID(M31,2,1)),-65),10)),SUM(CODE(MID(M31,4,1)),-48),PRODUCT(SUM(CODE(RIGHT(M31,1)),-65),1/24),1/48)</f>
        <v>52.5625</v>
      </c>
      <c r="P31" s="56">
        <f>SIN(PRODUCT(PI()/180,O31))</f>
        <v>0.7940169238552975</v>
      </c>
      <c r="Q31" s="56">
        <f>SIN(PRODUCT(PI()/180,L31))</f>
        <v>0.8831182391642441</v>
      </c>
      <c r="R31" s="56">
        <f>COS(PRODUCT(PI()/180,O31))</f>
        <v>0.6078956527491955</v>
      </c>
      <c r="S31" s="56">
        <f>COS(PRODUCT(PI()/180,L31))</f>
        <v>0.46915048295343886</v>
      </c>
      <c r="T31" s="56">
        <f>COS(PRODUCT(PI()/180,SUM(K31,-N31)))</f>
        <v>0.9386937502743954</v>
      </c>
      <c r="U31" s="56">
        <f>SUM(PRODUCT(Q31,P31),PRODUCT(S31,R31,T31))</f>
        <v>0.9689211591015188</v>
      </c>
      <c r="V31" s="56">
        <f>ACOS(U31)</f>
        <v>0.24996468126371474</v>
      </c>
      <c r="W31" s="56">
        <f>SIN(V31)</f>
        <v>0.24736973833791664</v>
      </c>
      <c r="X31" s="56">
        <f>PRODUCT(SUM(Q31,-PRODUCT(P31,U31)),PRODUCT(1/R31,1/W31))</f>
        <v>0.7566314188796933</v>
      </c>
      <c r="Y31" s="57">
        <f>IF(K31=N31,IF(L31&gt;O31,0,180),PRODUCT(180,1/PI(),ACOS(X31)))</f>
        <v>40.8318755503008</v>
      </c>
    </row>
    <row r="32" spans="1:25" s="58" customFormat="1" ht="12.75">
      <c r="A32" s="47">
        <v>50.036</v>
      </c>
      <c r="B32" s="49" t="s">
        <v>111</v>
      </c>
      <c r="C32" s="49" t="s">
        <v>112</v>
      </c>
      <c r="D32" s="50">
        <f>IF(AND(N32&gt;K32,Y32&lt;180),SUM(360,-Y32),Y32)</f>
        <v>99.4772471349663</v>
      </c>
      <c r="E32" s="50">
        <f>PRODUCT(6371,ACOS(SUM(PRODUCT(COS(PRODUCT(PI()/180,O32)),COS(PRODUCT(PI()/180,L32)),COS(PRODUCT(PI()/180,SUM(K32,-N32)))),PRODUCT(SIN(PRODUCT(PI()/180,O32)),SIN(PRODUCT(PI()/180,L32))))))</f>
        <v>651.3008111508199</v>
      </c>
      <c r="F32" s="51">
        <v>4</v>
      </c>
      <c r="G32" s="51" t="s">
        <v>67</v>
      </c>
      <c r="H32" s="52"/>
      <c r="I32" s="53" t="s">
        <v>35</v>
      </c>
      <c r="J32" s="54"/>
      <c r="K32" s="55">
        <f>SUM(SUM(-180,PRODUCT(2,SUM(CODE(MID(C32,1,1)),-65),10)),PRODUCT((SUM(CODE(MID(C32,3,1)),-48)),2),PRODUCT(SUM(CODE(MID(C32,5,1)),-65),1/12),1/24)</f>
        <v>22.625</v>
      </c>
      <c r="L32" s="55">
        <f>SUM(SUM(-90,PRODUCT(SUM(CODE(MID(C32,2,1)),-65),10)),SUM(CODE(MID(C32,4,1)),-48),PRODUCT(SUM(CODE(RIGHT(C32,1)),-65),1/24),1/48)</f>
        <v>51.22916666666667</v>
      </c>
      <c r="M32" s="46" t="str">
        <f>I$1</f>
        <v>JO62QN</v>
      </c>
      <c r="N32" s="55">
        <f>SUM(SUM(-180,PRODUCT(2,SUM(CODE(MID(M32,1,1)),-65),10)),PRODUCT((SUM(CODE(MID(M32,3,1)),-48)),2),PRODUCT(SUM(CODE(MID(M32,5,1)),-65),1/12),1/24)</f>
        <v>13.375</v>
      </c>
      <c r="O32" s="55">
        <f>SUM(SUM(-90,PRODUCT(SUM(CODE(MID(M32,2,1)),-65),10)),SUM(CODE(MID(M32,4,1)),-48),PRODUCT(SUM(CODE(RIGHT(M32,1)),-65),1/24),1/48)</f>
        <v>52.5625</v>
      </c>
      <c r="P32" s="56">
        <f>SIN(PRODUCT(PI()/180,O32))</f>
        <v>0.7940169238552975</v>
      </c>
      <c r="Q32" s="56">
        <f>SIN(PRODUCT(PI()/180,L32))</f>
        <v>0.7796568393457075</v>
      </c>
      <c r="R32" s="56">
        <f>COS(PRODUCT(PI()/180,O32))</f>
        <v>0.6078956527491955</v>
      </c>
      <c r="S32" s="56">
        <f>COS(PRODUCT(PI()/180,L32))</f>
        <v>0.6262070048006981</v>
      </c>
      <c r="T32" s="56">
        <f>COS(PRODUCT(PI()/180,SUM(K32,-N32)))</f>
        <v>0.9869963665602319</v>
      </c>
      <c r="U32" s="56">
        <f>SUM(PRODUCT(Q32,P32),PRODUCT(S32,R32,T32))</f>
        <v>0.9947791673361246</v>
      </c>
      <c r="V32" s="56">
        <f>ACOS(U32)</f>
        <v>0.10222897679341075</v>
      </c>
      <c r="W32" s="56">
        <f>SIN(V32)</f>
        <v>0.10205100800112965</v>
      </c>
      <c r="X32" s="56">
        <f>PRODUCT(SUM(Q32,-PRODUCT(P32,U32)),PRODUCT(1/R32,1/W32))</f>
        <v>-0.16465592660582448</v>
      </c>
      <c r="Y32" s="57">
        <f>IF(K32=N32,IF(L32&gt;O32,0,180),PRODUCT(180,1/PI(),ACOS(X32)))</f>
        <v>99.4772471349663</v>
      </c>
    </row>
    <row r="33" spans="1:25" s="58" customFormat="1" ht="12.75">
      <c r="A33" s="59">
        <v>50.037</v>
      </c>
      <c r="B33" s="60" t="s">
        <v>113</v>
      </c>
      <c r="C33" s="61" t="s">
        <v>114</v>
      </c>
      <c r="D33" s="50">
        <f>IF(AND(N33&gt;K33,Y33&lt;180),SUM(360,-Y33),Y33)</f>
        <v>77.42377216981959</v>
      </c>
      <c r="E33" s="50">
        <f>PRODUCT(6371,ACOS(SUM(PRODUCT(COS(PRODUCT(PI()/180,O33)),COS(PRODUCT(PI()/180,L33)),COS(PRODUCT(PI()/180,SUM(K33,-N33)))),PRODUCT(SIN(PRODUCT(PI()/180,O33)),SIN(PRODUCT(PI()/180,L33))))))</f>
        <v>324.66031095133815</v>
      </c>
      <c r="F33" s="52"/>
      <c r="G33" s="52"/>
      <c r="H33" s="52"/>
      <c r="I33" s="53" t="s">
        <v>115</v>
      </c>
      <c r="J33" s="54"/>
      <c r="K33" s="55">
        <f>SUM(SUM(-180,PRODUCT(2,SUM(CODE(MID(C33,1,1)),-65),10)),PRODUCT((SUM(CODE(MID(C33,3,1)),-48)),2),PRODUCT(SUM(CODE(MID(C33,5,1)),-65),1/12),1/24)</f>
        <v>18.125</v>
      </c>
      <c r="L33" s="55">
        <f>SUM(SUM(-90,PRODUCT(SUM(CODE(MID(C33,2,1)),-65),10)),SUM(CODE(MID(C33,4,1)),-48),PRODUCT(SUM(CODE(RIGHT(C33,1)),-65),1/24),1/48)</f>
        <v>53.10416666666667</v>
      </c>
      <c r="M33" s="46" t="str">
        <f>I$1</f>
        <v>JO62QN</v>
      </c>
      <c r="N33" s="55">
        <f>SUM(SUM(-180,PRODUCT(2,SUM(CODE(MID(M33,1,1)),-65),10)),PRODUCT((SUM(CODE(MID(M33,3,1)),-48)),2),PRODUCT(SUM(CODE(MID(M33,5,1)),-65),1/12),1/24)</f>
        <v>13.375</v>
      </c>
      <c r="O33" s="55">
        <f>SUM(SUM(-90,PRODUCT(SUM(CODE(MID(M33,2,1)),-65),10)),SUM(CODE(MID(M33,4,1)),-48),PRODUCT(SUM(CODE(RIGHT(M33,1)),-65),1/24),1/48)</f>
        <v>52.5625</v>
      </c>
      <c r="P33" s="56">
        <f>SIN(PRODUCT(PI()/180,O33))</f>
        <v>0.7940169238552975</v>
      </c>
      <c r="Q33" s="56">
        <f>SIN(PRODUCT(PI()/180,L33))</f>
        <v>0.7997283201634351</v>
      </c>
      <c r="R33" s="56">
        <f>COS(PRODUCT(PI()/180,O33))</f>
        <v>0.6078956527491955</v>
      </c>
      <c r="S33" s="56">
        <f>COS(PRODUCT(PI()/180,L33))</f>
        <v>0.6003620690288238</v>
      </c>
      <c r="T33" s="56">
        <f>COS(PRODUCT(PI()/180,SUM(K33,-N33)))</f>
        <v>0.9965655024977614</v>
      </c>
      <c r="U33" s="56">
        <f>SUM(PRODUCT(Q33,P33),PRODUCT(S33,R33,T33))</f>
        <v>0.9987018669401284</v>
      </c>
      <c r="V33" s="56">
        <f>ACOS(U33)</f>
        <v>0.05095908192612434</v>
      </c>
      <c r="W33" s="56">
        <f>SIN(V33)</f>
        <v>0.05093702946091421</v>
      </c>
      <c r="X33" s="56">
        <f>PRODUCT(SUM(Q33,-PRODUCT(P33,U33)),PRODUCT(1/R33,1/W33))</f>
        <v>0.21773831219731812</v>
      </c>
      <c r="Y33" s="57">
        <f>IF(K33=N33,IF(L33&gt;O33,0,180),PRODUCT(180,1/PI(),ACOS(X33)))</f>
        <v>77.42377216981959</v>
      </c>
    </row>
    <row r="34" spans="1:25" s="58" customFormat="1" ht="12.75">
      <c r="A34" s="47">
        <v>50.037</v>
      </c>
      <c r="B34" s="49" t="s">
        <v>116</v>
      </c>
      <c r="C34" s="49" t="s">
        <v>117</v>
      </c>
      <c r="D34" s="50">
        <f>IF(AND(N34&gt;K34,Y34&lt;180),SUM(360,-Y34),Y34)</f>
        <v>34.35908419826249</v>
      </c>
      <c r="E34" s="50">
        <f>PRODUCT(6371,ACOS(SUM(PRODUCT(COS(PRODUCT(PI()/180,O34)),COS(PRODUCT(PI()/180,L34)),COS(PRODUCT(PI()/180,SUM(K34,-N34)))),PRODUCT(SIN(PRODUCT(PI()/180,O34)),SIN(PRODUCT(PI()/180,L34))))))</f>
        <v>897.3912801647094</v>
      </c>
      <c r="F34" s="51">
        <v>15</v>
      </c>
      <c r="G34" s="51" t="s">
        <v>34</v>
      </c>
      <c r="H34" s="52"/>
      <c r="I34" s="53" t="s">
        <v>35</v>
      </c>
      <c r="J34" s="54"/>
      <c r="K34" s="55">
        <f>SUM(SUM(-180,PRODUCT(2,SUM(CODE(MID(C34,1,1)),-65),10)),PRODUCT((SUM(CODE(MID(C34,3,1)),-48)),2),PRODUCT(SUM(CODE(MID(C34,5,1)),-65),1/12),1/24)</f>
        <v>22.208333333333336</v>
      </c>
      <c r="L34" s="55">
        <f>SUM(SUM(-90,PRODUCT(SUM(CODE(MID(C34,2,1)),-65),10)),SUM(CODE(MID(C34,4,1)),-48),PRODUCT(SUM(CODE(RIGHT(C34,1)),-65),1/24),1/48)</f>
        <v>58.9375</v>
      </c>
      <c r="M34" s="46" t="str">
        <f>I$1</f>
        <v>JO62QN</v>
      </c>
      <c r="N34" s="55">
        <f>SUM(SUM(-180,PRODUCT(2,SUM(CODE(MID(M34,1,1)),-65),10)),PRODUCT((SUM(CODE(MID(M34,3,1)),-48)),2),PRODUCT(SUM(CODE(MID(M34,5,1)),-65),1/12),1/24)</f>
        <v>13.375</v>
      </c>
      <c r="O34" s="55">
        <f>SUM(SUM(-90,PRODUCT(SUM(CODE(MID(M34,2,1)),-65),10)),SUM(CODE(MID(M34,4,1)),-48),PRODUCT(SUM(CODE(RIGHT(M34,1)),-65),1/24),1/48)</f>
        <v>52.5625</v>
      </c>
      <c r="P34" s="56">
        <f>SIN(PRODUCT(PI()/180,O34))</f>
        <v>0.7940169238552975</v>
      </c>
      <c r="Q34" s="56">
        <f>SIN(PRODUCT(PI()/180,L34))</f>
        <v>0.8566049714505714</v>
      </c>
      <c r="R34" s="56">
        <f>COS(PRODUCT(PI()/180,O34))</f>
        <v>0.6078956527491955</v>
      </c>
      <c r="S34" s="56">
        <f>COS(PRODUCT(PI()/180,L34))</f>
        <v>0.5159727927770668</v>
      </c>
      <c r="T34" s="56">
        <f>COS(PRODUCT(PI()/180,SUM(K34,-N34)))</f>
        <v>0.988139210660076</v>
      </c>
      <c r="U34" s="56">
        <f>SUM(PRODUCT(Q34,P34),PRODUCT(S34,R34,T34))</f>
        <v>0.9900962351283789</v>
      </c>
      <c r="V34" s="56">
        <f>ACOS(U34)</f>
        <v>0.14085563964286682</v>
      </c>
      <c r="W34" s="56">
        <f>SIN(V34)</f>
        <v>0.14039033152111985</v>
      </c>
      <c r="X34" s="56">
        <f>PRODUCT(SUM(Q34,-PRODUCT(P34,U34)),PRODUCT(1/R34,1/W34))</f>
        <v>0.8255167395257174</v>
      </c>
      <c r="Y34" s="57">
        <f>IF(K34=N34,IF(L34&gt;O34,0,180),PRODUCT(180,1/PI(),ACOS(X34)))</f>
        <v>34.35908419826249</v>
      </c>
    </row>
    <row r="35" spans="1:25" s="58" customFormat="1" ht="12.75">
      <c r="A35" s="47">
        <v>50.04</v>
      </c>
      <c r="B35" s="49" t="s">
        <v>118</v>
      </c>
      <c r="C35" s="49" t="s">
        <v>119</v>
      </c>
      <c r="D35" s="50">
        <f>IF(AND(N35&gt;K35,Y35&lt;180),SUM(360,-Y35),Y35)</f>
        <v>149.66675701466428</v>
      </c>
      <c r="E35" s="50">
        <f>PRODUCT(6371,ACOS(SUM(PRODUCT(COS(PRODUCT(PI()/180,O35)),COS(PRODUCT(PI()/180,L35)),COS(PRODUCT(PI()/180,SUM(K35,-N35)))),PRODUCT(SIN(PRODUCT(PI()/180,O35)),SIN(PRODUCT(PI()/180,L35))))))</f>
        <v>1807.8061930688039</v>
      </c>
      <c r="F35" s="51">
        <v>25</v>
      </c>
      <c r="G35" s="51" t="s">
        <v>64</v>
      </c>
      <c r="H35" s="52"/>
      <c r="I35" s="53" t="s">
        <v>35</v>
      </c>
      <c r="J35" s="54"/>
      <c r="K35" s="55">
        <f>SUM(SUM(-180,PRODUCT(2,SUM(CODE(MID(C35,1,1)),-65),10)),PRODUCT((SUM(CODE(MID(C35,3,1)),-48)),2),PRODUCT(SUM(CODE(MID(C35,5,1)),-65),1/12),1/24)</f>
        <v>23.708333333333336</v>
      </c>
      <c r="L35" s="55">
        <f>SUM(SUM(-90,PRODUCT(SUM(CODE(MID(C35,2,1)),-65),10)),SUM(CODE(MID(C35,4,1)),-48),PRODUCT(SUM(CODE(RIGHT(C35,1)),-65),1/24),1/48)</f>
        <v>37.97916666666667</v>
      </c>
      <c r="M35" s="46" t="str">
        <f>I$1</f>
        <v>JO62QN</v>
      </c>
      <c r="N35" s="55">
        <f>SUM(SUM(-180,PRODUCT(2,SUM(CODE(MID(M35,1,1)),-65),10)),PRODUCT((SUM(CODE(MID(M35,3,1)),-48)),2),PRODUCT(SUM(CODE(MID(M35,5,1)),-65),1/12),1/24)</f>
        <v>13.375</v>
      </c>
      <c r="O35" s="55">
        <f>SUM(SUM(-90,PRODUCT(SUM(CODE(MID(M35,2,1)),-65),10)),SUM(CODE(MID(M35,4,1)),-48),PRODUCT(SUM(CODE(RIGHT(M35,1)),-65),1/24),1/48)</f>
        <v>52.5625</v>
      </c>
      <c r="P35" s="56">
        <f>SIN(PRODUCT(PI()/180,O35))</f>
        <v>0.7940169238552975</v>
      </c>
      <c r="Q35" s="56">
        <f>SIN(PRODUCT(PI()/180,L35))</f>
        <v>0.6153749058372677</v>
      </c>
      <c r="R35" s="56">
        <f>COS(PRODUCT(PI()/180,O35))</f>
        <v>0.6078956527491955</v>
      </c>
      <c r="S35" s="56">
        <f>COS(PRODUCT(PI()/180,L35))</f>
        <v>0.788234562339012</v>
      </c>
      <c r="T35" s="56">
        <f>COS(PRODUCT(PI()/180,SUM(K35,-N35)))</f>
        <v>0.9837808485225588</v>
      </c>
      <c r="U35" s="56">
        <f>SUM(PRODUCT(Q35,P35),PRODUCT(S35,R35,T35))</f>
        <v>0.9600108141442578</v>
      </c>
      <c r="V35" s="56">
        <f>ACOS(U35)</f>
        <v>0.28375548470707956</v>
      </c>
      <c r="W35" s="56">
        <f>SIN(V35)</f>
        <v>0.27996292026995157</v>
      </c>
      <c r="X35" s="56">
        <f>PRODUCT(SUM(Q35,-PRODUCT(P35,U35)),PRODUCT(1/R35,1/W35))</f>
        <v>-0.8631026786011852</v>
      </c>
      <c r="Y35" s="57">
        <f>IF(K35=N35,IF(L35&gt;O35,0,180),PRODUCT(180,1/PI(),ACOS(X35)))</f>
        <v>149.66675701466428</v>
      </c>
    </row>
    <row r="36" spans="1:25" ht="12.75">
      <c r="A36" s="59">
        <v>50.041</v>
      </c>
      <c r="B36" s="62" t="s">
        <v>120</v>
      </c>
      <c r="C36" s="2" t="s">
        <v>121</v>
      </c>
      <c r="D36" s="44">
        <f>IF(AND(N36&gt;K36,Y36&lt;180),SUM(360,-Y36),Y36)</f>
        <v>254.64100775154606</v>
      </c>
      <c r="E36" s="44">
        <f>PRODUCT(6371,ACOS(SUM(PRODUCT(COS(PRODUCT(PI()/180,O36)),COS(PRODUCT(PI()/180,L36)),COS(PRODUCT(PI()/180,SUM(K36,-N36)))),PRODUCT(SIN(PRODUCT(PI()/180,O36)),SIN(PRODUCT(PI()/180,L36))))))</f>
        <v>656.5527051144396</v>
      </c>
      <c r="F36" s="63">
        <v>5</v>
      </c>
      <c r="G36" s="63" t="s">
        <v>122</v>
      </c>
      <c r="I36" s="64" t="s">
        <v>123</v>
      </c>
      <c r="K36" s="45">
        <f>SUM(SUM(-180,PRODUCT(2,SUM(CODE(MID(C36,1,1)),-65),10)),PRODUCT((SUM(CODE(MID(C36,3,1)),-48)),2),PRODUCT(SUM(CODE(MID(C36,5,1)),-65),1/12),1/24)</f>
        <v>4.375</v>
      </c>
      <c r="L36" s="45">
        <f>SUM(SUM(-90,PRODUCT(SUM(CODE(MID(C36,2,1)),-65),10)),SUM(CODE(MID(C36,4,1)),-48),PRODUCT(SUM(CODE(RIGHT(C36,1)),-65),1/24),1/48)</f>
        <v>50.645833333333336</v>
      </c>
      <c r="M36" s="46" t="str">
        <f>I$1</f>
        <v>JO62QN</v>
      </c>
      <c r="N36" s="45">
        <f>SUM(SUM(-180,PRODUCT(2,SUM(CODE(MID(M36,1,1)),-65),10)),PRODUCT((SUM(CODE(MID(M36,3,1)),-48)),2),PRODUCT(SUM(CODE(MID(M36,5,1)),-65),1/12),1/24)</f>
        <v>13.375</v>
      </c>
      <c r="O36" s="45">
        <f>SUM(SUM(-90,PRODUCT(SUM(CODE(MID(M36,2,1)),-65),10)),SUM(CODE(MID(M36,4,1)),-48),PRODUCT(SUM(CODE(RIGHT(M36,1)),-65),1/24),1/48)</f>
        <v>52.5625</v>
      </c>
      <c r="P36" s="8">
        <f>SIN(PRODUCT(PI()/180,O36))</f>
        <v>0.7940169238552975</v>
      </c>
      <c r="Q36" s="8">
        <f>SIN(PRODUCT(PI()/180,L36))</f>
        <v>0.7732410741643875</v>
      </c>
      <c r="R36" s="8">
        <f>COS(PRODUCT(PI()/180,O36))</f>
        <v>0.6078956527491955</v>
      </c>
      <c r="S36" s="8">
        <f>COS(PRODUCT(PI()/180,L36))</f>
        <v>0.6341121676999301</v>
      </c>
      <c r="T36" s="8">
        <f>COS(PRODUCT(PI()/180,SUM(K36,-N36)))</f>
        <v>0.9876883405951378</v>
      </c>
      <c r="U36" s="8">
        <f>SUM(PRODUCT(Q36,P36),PRODUCT(S36,R36,T36))</f>
        <v>0.9946947042387166</v>
      </c>
      <c r="V36" s="8">
        <f>ACOS(U36)</f>
        <v>0.10305332053279542</v>
      </c>
      <c r="W36" s="8">
        <f>SIN(V36)</f>
        <v>0.1028710132129164</v>
      </c>
      <c r="X36" s="8">
        <f>PRODUCT(SUM(Q36,-PRODUCT(P36,U36)),PRODUCT(1/R36,1/W36))</f>
        <v>-0.2648660268935646</v>
      </c>
      <c r="Y36" s="9">
        <f>IF(K36=N36,IF(L36&gt;O36,0,180),PRODUCT(180,1/PI(),ACOS(X36)))</f>
        <v>105.35899224845396</v>
      </c>
    </row>
    <row r="37" spans="1:25" s="58" customFormat="1" ht="12.75">
      <c r="A37" s="47">
        <v>50.042</v>
      </c>
      <c r="B37" s="49" t="s">
        <v>124</v>
      </c>
      <c r="C37" s="49" t="s">
        <v>125</v>
      </c>
      <c r="D37" s="50">
        <f>IF(AND(N37&gt;K37,Y37&lt;180),SUM(360,-Y37),Y37)</f>
        <v>266.3795830937438</v>
      </c>
      <c r="E37" s="50">
        <f>PRODUCT(6371,ACOS(SUM(PRODUCT(COS(PRODUCT(PI()/180,O37)),COS(PRODUCT(PI()/180,L37)),COS(PRODUCT(PI()/180,SUM(K37,-N37)))),PRODUCT(SIN(PRODUCT(PI()/180,O37)),SIN(PRODUCT(PI()/180,L37))))))</f>
        <v>1277.340193116633</v>
      </c>
      <c r="F37" s="51">
        <v>40</v>
      </c>
      <c r="G37" s="51" t="s">
        <v>67</v>
      </c>
      <c r="H37" s="52"/>
      <c r="I37" s="53" t="s">
        <v>48</v>
      </c>
      <c r="J37" s="54"/>
      <c r="K37" s="55">
        <f>SUM(SUM(-180,PRODUCT(2,SUM(CODE(MID(C37,1,1)),-65),10)),PRODUCT((SUM(CODE(MID(C37,3,1)),-48)),2),PRODUCT(SUM(CODE(MID(C37,5,1)),-65),1/12),1/24)</f>
        <v>-4.791666666666667</v>
      </c>
      <c r="L37" s="55">
        <f>SUM(SUM(-90,PRODUCT(SUM(CODE(MID(C37,2,1)),-65),10)),SUM(CODE(MID(C37,4,1)),-48),PRODUCT(SUM(CODE(RIGHT(C37,1)),-65),1/24),1/48)</f>
        <v>50.395833333333336</v>
      </c>
      <c r="M37" s="46" t="str">
        <f>I$1</f>
        <v>JO62QN</v>
      </c>
      <c r="N37" s="55">
        <f>SUM(SUM(-180,PRODUCT(2,SUM(CODE(MID(M37,1,1)),-65),10)),PRODUCT((SUM(CODE(MID(M37,3,1)),-48)),2),PRODUCT(SUM(CODE(MID(M37,5,1)),-65),1/12),1/24)</f>
        <v>13.375</v>
      </c>
      <c r="O37" s="55">
        <f>SUM(SUM(-90,PRODUCT(SUM(CODE(MID(M37,2,1)),-65),10)),SUM(CODE(MID(M37,4,1)),-48),PRODUCT(SUM(CODE(RIGHT(M37,1)),-65),1/24),1/48)</f>
        <v>52.5625</v>
      </c>
      <c r="P37" s="56">
        <f>SIN(PRODUCT(PI()/180,O37))</f>
        <v>0.7940169238552975</v>
      </c>
      <c r="Q37" s="56">
        <f>SIN(PRODUCT(PI()/180,L37))</f>
        <v>0.770466885957767</v>
      </c>
      <c r="R37" s="56">
        <f>COS(PRODUCT(PI()/180,O37))</f>
        <v>0.6078956527491955</v>
      </c>
      <c r="S37" s="56">
        <f>COS(PRODUCT(PI()/180,L37))</f>
        <v>0.6374800213673689</v>
      </c>
      <c r="T37" s="56">
        <f>COS(PRODUCT(PI()/180,SUM(K37,-N37)))</f>
        <v>0.9501535998387312</v>
      </c>
      <c r="U37" s="56">
        <f>SUM(PRODUCT(Q37,P37),PRODUCT(S37,R37,T37))</f>
        <v>0.9799685369534218</v>
      </c>
      <c r="V37" s="56">
        <f>ACOS(U37)</f>
        <v>0.20049288857583314</v>
      </c>
      <c r="W37" s="56">
        <f>SIN(V37)</f>
        <v>0.19915237026299737</v>
      </c>
      <c r="X37" s="56">
        <f>PRODUCT(SUM(Q37,-PRODUCT(P37,U37)),PRODUCT(1/R37,1/W37))</f>
        <v>-0.06314615461245876</v>
      </c>
      <c r="Y37" s="57">
        <f>IF(K37=N37,IF(L37&gt;O37,0,180),PRODUCT(180,1/PI(),ACOS(X37)))</f>
        <v>93.62041690625621</v>
      </c>
    </row>
    <row r="38" spans="1:25" s="58" customFormat="1" ht="12.75">
      <c r="A38" s="47">
        <v>50.044</v>
      </c>
      <c r="B38" s="49" t="s">
        <v>126</v>
      </c>
      <c r="C38" s="49" t="s">
        <v>127</v>
      </c>
      <c r="D38" s="50">
        <f>IF(AND(N38&gt;K38,Y38&lt;180),SUM(360,-Y38),Y38)</f>
        <v>164.97723179791703</v>
      </c>
      <c r="E38" s="50">
        <f>PRODUCT(6371,ACOS(SUM(PRODUCT(COS(PRODUCT(PI()/180,O38)),COS(PRODUCT(PI()/180,L38)),COS(PRODUCT(PI()/180,SUM(K38,-N38)))),PRODUCT(SIN(PRODUCT(PI()/180,O38)),SIN(PRODUCT(PI()/180,L38))))))</f>
        <v>8643.964339945753</v>
      </c>
      <c r="F38" s="51">
        <v>15</v>
      </c>
      <c r="G38" s="51" t="s">
        <v>128</v>
      </c>
      <c r="H38" s="52"/>
      <c r="I38" s="53" t="s">
        <v>48</v>
      </c>
      <c r="J38" s="54"/>
      <c r="K38" s="55">
        <f>SUM(SUM(-180,PRODUCT(2,SUM(CODE(MID(C38,1,1)),-65),10)),PRODUCT((SUM(CODE(MID(C38,3,1)),-48)),2),PRODUCT(SUM(CODE(MID(C38,5,1)),-65),1/12),1/24)</f>
        <v>29.458333333333332</v>
      </c>
      <c r="L38" s="55">
        <f>SUM(SUM(-90,PRODUCT(SUM(CODE(MID(C38,2,1)),-65),10)),SUM(CODE(MID(C38,4,1)),-48),PRODUCT(SUM(CODE(RIGHT(C38,1)),-65),1/24),1/48)</f>
        <v>-23.895833333333336</v>
      </c>
      <c r="M38" s="46" t="str">
        <f>I$1</f>
        <v>JO62QN</v>
      </c>
      <c r="N38" s="55">
        <f>SUM(SUM(-180,PRODUCT(2,SUM(CODE(MID(M38,1,1)),-65),10)),PRODUCT((SUM(CODE(MID(M38,3,1)),-48)),2),PRODUCT(SUM(CODE(MID(M38,5,1)),-65),1/12),1/24)</f>
        <v>13.375</v>
      </c>
      <c r="O38" s="55">
        <f>SUM(SUM(-90,PRODUCT(SUM(CODE(MID(M38,2,1)),-65),10)),SUM(CODE(MID(M38,4,1)),-48),PRODUCT(SUM(CODE(RIGHT(M38,1)),-65),1/24),1/48)</f>
        <v>52.5625</v>
      </c>
      <c r="P38" s="56">
        <f>SIN(PRODUCT(PI()/180,O38))</f>
        <v>0.7940169238552975</v>
      </c>
      <c r="Q38" s="56">
        <f>SIN(PRODUCT(PI()/180,L38))</f>
        <v>-0.4050750992848003</v>
      </c>
      <c r="R38" s="56">
        <f>COS(PRODUCT(PI()/180,O38))</f>
        <v>0.6078956527491955</v>
      </c>
      <c r="S38" s="56">
        <f>COS(PRODUCT(PI()/180,L38))</f>
        <v>0.9142834155443318</v>
      </c>
      <c r="T38" s="56">
        <f>COS(PRODUCT(PI()/180,SUM(K38,-N38)))</f>
        <v>0.9608597810705722</v>
      </c>
      <c r="U38" s="56">
        <f>SUM(PRODUCT(Q38,P38),PRODUCT(S38,R38,T38))</f>
        <v>0.2123987296652104</v>
      </c>
      <c r="V38" s="56">
        <f>ACOS(U38)</f>
        <v>1.3567672798533594</v>
      </c>
      <c r="W38" s="56">
        <f>SIN(V38)</f>
        <v>0.9771830839902034</v>
      </c>
      <c r="X38" s="56">
        <f>PRODUCT(SUM(Q38,-PRODUCT(P38,U38)),PRODUCT(1/R38,1/W38))</f>
        <v>-0.9658229004909268</v>
      </c>
      <c r="Y38" s="57">
        <f>IF(K38=N38,IF(L38&gt;O38,0,180),PRODUCT(180,1/PI(),ACOS(X38)))</f>
        <v>164.97723179791703</v>
      </c>
    </row>
    <row r="39" spans="1:25" s="58" customFormat="1" ht="12.75">
      <c r="A39" s="47">
        <v>50.045</v>
      </c>
      <c r="B39" s="49" t="s">
        <v>129</v>
      </c>
      <c r="C39" s="49" t="s">
        <v>130</v>
      </c>
      <c r="D39" s="50">
        <f>IF(AND(N39&gt;K39,Y39&lt;180),SUM(360,-Y39),Y39)</f>
        <v>308.3712213019491</v>
      </c>
      <c r="E39" s="50">
        <f>PRODUCT(6371,ACOS(SUM(PRODUCT(COS(PRODUCT(PI()/180,O39)),COS(PRODUCT(PI()/180,L39)),COS(PRODUCT(PI()/180,SUM(K39,-N39)))),PRODUCT(SIN(PRODUCT(PI()/180,O39)),SIN(PRODUCT(PI()/180,L39))))))</f>
        <v>3640.237883766952</v>
      </c>
      <c r="F39" s="51">
        <v>20</v>
      </c>
      <c r="G39" s="51" t="s">
        <v>43</v>
      </c>
      <c r="H39" s="52"/>
      <c r="I39" s="53" t="s">
        <v>131</v>
      </c>
      <c r="J39" s="54"/>
      <c r="K39" s="55">
        <f>SUM(SUM(-180,PRODUCT(2,SUM(CODE(MID(C39,1,1)),-65),10)),PRODUCT((SUM(CODE(MID(C39,3,1)),-48)),2),PRODUCT(SUM(CODE(MID(C39,5,1)),-65),1/12),1/24)</f>
        <v>-46.625</v>
      </c>
      <c r="L39" s="55">
        <f>SUM(SUM(-90,PRODUCT(SUM(CODE(MID(C39,2,1)),-65),10)),SUM(CODE(MID(C39,4,1)),-48),PRODUCT(SUM(CODE(RIGHT(C39,1)),-65),1/24),1/48)</f>
        <v>60.6875</v>
      </c>
      <c r="M39" s="46" t="str">
        <f>I$1</f>
        <v>JO62QN</v>
      </c>
      <c r="N39" s="55">
        <f>SUM(SUM(-180,PRODUCT(2,SUM(CODE(MID(M39,1,1)),-65),10)),PRODUCT((SUM(CODE(MID(M39,3,1)),-48)),2),PRODUCT(SUM(CODE(MID(M39,5,1)),-65),1/12),1/24)</f>
        <v>13.375</v>
      </c>
      <c r="O39" s="55">
        <f>SUM(SUM(-90,PRODUCT(SUM(CODE(MID(M39,2,1)),-65),10)),SUM(CODE(MID(M39,4,1)),-48),PRODUCT(SUM(CODE(RIGHT(M39,1)),-65),1/24),1/48)</f>
        <v>52.5625</v>
      </c>
      <c r="P39" s="56">
        <f>SIN(PRODUCT(PI()/180,O39))</f>
        <v>0.7940169238552975</v>
      </c>
      <c r="Q39" s="56">
        <f>SIN(PRODUCT(PI()/180,L39))</f>
        <v>0.8719624849907012</v>
      </c>
      <c r="R39" s="56">
        <f>COS(PRODUCT(PI()/180,O39))</f>
        <v>0.6078956527491955</v>
      </c>
      <c r="S39" s="56">
        <f>COS(PRODUCT(PI()/180,L39))</f>
        <v>0.4895726961022656</v>
      </c>
      <c r="T39" s="56">
        <f>COS(PRODUCT(PI()/180,SUM(K39,-N39)))</f>
        <v>0.5000000000000001</v>
      </c>
      <c r="U39" s="56">
        <f>SUM(PRODUCT(Q39,P39),PRODUCT(S39,R39,T39))</f>
        <v>0.8411575268821727</v>
      </c>
      <c r="V39" s="56">
        <f>ACOS(U39)</f>
        <v>0.5713762178256085</v>
      </c>
      <c r="W39" s="56">
        <f>SIN(V39)</f>
        <v>0.5407901764727858</v>
      </c>
      <c r="X39" s="56">
        <f>PRODUCT(SUM(Q39,-PRODUCT(P39,U39)),PRODUCT(1/R39,1/W39))</f>
        <v>0.6207540660121325</v>
      </c>
      <c r="Y39" s="57">
        <f>IF(K39=N39,IF(L39&gt;O39,0,180),PRODUCT(180,1/PI(),ACOS(X39)))</f>
        <v>51.628778698050894</v>
      </c>
    </row>
    <row r="40" spans="1:25" s="58" customFormat="1" ht="12.75">
      <c r="A40" s="59">
        <v>50.045</v>
      </c>
      <c r="B40" s="60" t="s">
        <v>132</v>
      </c>
      <c r="C40" s="61" t="s">
        <v>133</v>
      </c>
      <c r="D40" s="50">
        <f>IF(AND(N40&gt;K40,Y40&lt;180),SUM(360,-Y40),Y40)</f>
        <v>178.17121730549312</v>
      </c>
      <c r="E40" s="50">
        <f>PRODUCT(6371,ACOS(SUM(PRODUCT(COS(PRODUCT(PI()/180,O40)),COS(PRODUCT(PI()/180,L40)),COS(PRODUCT(PI()/180,SUM(K40,-N40)))),PRODUCT(SIN(PRODUCT(PI()/180,O40)),SIN(PRODUCT(PI()/180,L40))))))</f>
        <v>380.09580422201213</v>
      </c>
      <c r="F40" s="52"/>
      <c r="G40" s="52"/>
      <c r="H40" s="52"/>
      <c r="I40" s="53" t="s">
        <v>134</v>
      </c>
      <c r="J40" s="54"/>
      <c r="K40" s="55">
        <f>SUM(SUM(-180,PRODUCT(2,SUM(CODE(MID(C40,1,1)),-65),10)),PRODUCT((SUM(CODE(MID(C40,3,1)),-48)),2),PRODUCT(SUM(CODE(MID(C40,5,1)),-65),1/12),1/24)</f>
        <v>13.541666666666666</v>
      </c>
      <c r="L40" s="55">
        <f>SUM(SUM(-90,PRODUCT(SUM(CODE(MID(C40,2,1)),-65),10)),SUM(CODE(MID(C40,4,1)),-48),PRODUCT(SUM(CODE(RIGHT(C40,1)),-65),1/24),1/48)</f>
        <v>49.145833333333336</v>
      </c>
      <c r="M40" s="46" t="str">
        <f>I$1</f>
        <v>JO62QN</v>
      </c>
      <c r="N40" s="55">
        <f>SUM(SUM(-180,PRODUCT(2,SUM(CODE(MID(M40,1,1)),-65),10)),PRODUCT((SUM(CODE(MID(M40,3,1)),-48)),2),PRODUCT(SUM(CODE(MID(M40,5,1)),-65),1/12),1/24)</f>
        <v>13.375</v>
      </c>
      <c r="O40" s="55">
        <f>SUM(SUM(-90,PRODUCT(SUM(CODE(MID(M40,2,1)),-65),10)),SUM(CODE(MID(M40,4,1)),-48),PRODUCT(SUM(CODE(RIGHT(M40,1)),-65),1/24),1/48)</f>
        <v>52.5625</v>
      </c>
      <c r="P40" s="56">
        <f>SIN(PRODUCT(PI()/180,O40))</f>
        <v>0.7940169238552975</v>
      </c>
      <c r="Q40" s="56">
        <f>SIN(PRODUCT(PI()/180,L40))</f>
        <v>0.7563769823251235</v>
      </c>
      <c r="R40" s="56">
        <f>COS(PRODUCT(PI()/180,O40))</f>
        <v>0.6078956527491955</v>
      </c>
      <c r="S40" s="56">
        <f>COS(PRODUCT(PI()/180,L40))</f>
        <v>0.6541359649252896</v>
      </c>
      <c r="T40" s="56">
        <f>COS(PRODUCT(PI()/180,SUM(K40,-N40)))</f>
        <v>0.9999957692054863</v>
      </c>
      <c r="U40" s="56">
        <f>SUM(PRODUCT(Q40,P40),PRODUCT(S40,R40,T40))</f>
        <v>0.9982208518054838</v>
      </c>
      <c r="V40" s="56">
        <f>ACOS(U40)</f>
        <v>0.05966030516747954</v>
      </c>
      <c r="W40" s="56">
        <f>SIN(V40)</f>
        <v>0.059624919461030115</v>
      </c>
      <c r="X40" s="56">
        <f>PRODUCT(SUM(Q40,-PRODUCT(P40,U40)),PRODUCT(1/R40,1/W40))</f>
        <v>-0.999490654967142</v>
      </c>
      <c r="Y40" s="57">
        <f>IF(K40=N40,IF(L40&gt;O40,0,180),PRODUCT(180,1/PI(),ACOS(X40)))</f>
        <v>178.17121730549312</v>
      </c>
    </row>
    <row r="41" spans="1:25" s="58" customFormat="1" ht="12.75">
      <c r="A41" s="59">
        <v>50.045</v>
      </c>
      <c r="B41" s="60" t="s">
        <v>135</v>
      </c>
      <c r="C41" s="61" t="s">
        <v>136</v>
      </c>
      <c r="D41" s="50">
        <f>IF(AND(N41&gt;K41,Y41&lt;180),SUM(360,-Y41),Y41)</f>
        <v>58.44310551208031</v>
      </c>
      <c r="E41" s="50">
        <f>PRODUCT(6371,ACOS(SUM(PRODUCT(COS(PRODUCT(PI()/180,O41)),COS(PRODUCT(PI()/180,L41)),COS(PRODUCT(PI()/180,SUM(K41,-N41)))),PRODUCT(SIN(PRODUCT(PI()/180,O41)),SIN(PRODUCT(PI()/180,L41))))))</f>
        <v>405.27297985468977</v>
      </c>
      <c r="F41" s="52" t="s">
        <v>137</v>
      </c>
      <c r="G41" s="52" t="s">
        <v>86</v>
      </c>
      <c r="H41" s="52"/>
      <c r="I41" s="53" t="s">
        <v>138</v>
      </c>
      <c r="J41" s="54"/>
      <c r="K41" s="55">
        <f>SUM(SUM(-180,PRODUCT(2,SUM(CODE(MID(C41,1,1)),-65),10)),PRODUCT((SUM(CODE(MID(C41,3,1)),-48)),2),PRODUCT(SUM(CODE(MID(C41,5,1)),-65),1/12),1/24)</f>
        <v>18.708333333333336</v>
      </c>
      <c r="L41" s="55">
        <f>SUM(SUM(-90,PRODUCT(SUM(CODE(MID(C41,2,1)),-65),10)),SUM(CODE(MID(C41,4,1)),-48),PRODUCT(SUM(CODE(RIGHT(C41,1)),-65),1/24),1/48)</f>
        <v>54.35416666666667</v>
      </c>
      <c r="M41" s="46" t="str">
        <f>I$1</f>
        <v>JO62QN</v>
      </c>
      <c r="N41" s="55">
        <f>SUM(SUM(-180,PRODUCT(2,SUM(CODE(MID(M41,1,1)),-65),10)),PRODUCT((SUM(CODE(MID(M41,3,1)),-48)),2),PRODUCT(SUM(CODE(MID(M41,5,1)),-65),1/12),1/24)</f>
        <v>13.375</v>
      </c>
      <c r="O41" s="55">
        <f>SUM(SUM(-90,PRODUCT(SUM(CODE(MID(M41,2,1)),-65),10)),SUM(CODE(MID(M41,4,1)),-48),PRODUCT(SUM(CODE(RIGHT(M41,1)),-65),1/24),1/48)</f>
        <v>52.5625</v>
      </c>
      <c r="P41" s="56">
        <f>SIN(PRODUCT(PI()/180,O41))</f>
        <v>0.7940169238552975</v>
      </c>
      <c r="Q41" s="56">
        <f>SIN(PRODUCT(PI()/180,L41))</f>
        <v>0.8126348359947815</v>
      </c>
      <c r="R41" s="56">
        <f>COS(PRODUCT(PI()/180,O41))</f>
        <v>0.6078956527491955</v>
      </c>
      <c r="S41" s="56">
        <f>COS(PRODUCT(PI()/180,L41))</f>
        <v>0.5827732177508972</v>
      </c>
      <c r="T41" s="56">
        <f>COS(PRODUCT(PI()/180,SUM(K41,-N41)))</f>
        <v>0.9956707906498045</v>
      </c>
      <c r="U41" s="56">
        <f>SUM(PRODUCT(Q41,P41),PRODUCT(S41,R41,T41))</f>
        <v>0.9979774296301671</v>
      </c>
      <c r="V41" s="56">
        <f>ACOS(U41)</f>
        <v>0.0636121456372139</v>
      </c>
      <c r="W41" s="56">
        <f>SIN(V41)</f>
        <v>0.06356925317136304</v>
      </c>
      <c r="X41" s="56">
        <f>PRODUCT(SUM(Q41,-PRODUCT(P41,U41)),PRODUCT(1/R41,1/W41))</f>
        <v>0.5233449753666205</v>
      </c>
      <c r="Y41" s="57">
        <f>IF(K41=N41,IF(L41&gt;O41,0,180),PRODUCT(180,1/PI(),ACOS(X41)))</f>
        <v>58.44310551208031</v>
      </c>
    </row>
    <row r="42" spans="1:25" s="58" customFormat="1" ht="12.75">
      <c r="A42" s="47">
        <v>50.047</v>
      </c>
      <c r="B42" s="49" t="s">
        <v>139</v>
      </c>
      <c r="C42" s="49" t="s">
        <v>140</v>
      </c>
      <c r="D42" s="50">
        <f>IF(AND(N42&gt;K42,Y42&lt;180),SUM(360,-Y42),Y42)</f>
        <v>0.12011471066108553</v>
      </c>
      <c r="E42" s="50">
        <f>PRODUCT(6371,ACOS(SUM(PRODUCT(COS(PRODUCT(PI()/180,O42)),COS(PRODUCT(PI()/180,L42)),COS(PRODUCT(PI()/180,SUM(K42,-N42)))),PRODUCT(SIN(PRODUCT(PI()/180,O42)),SIN(PRODUCT(PI()/180,L42))))))</f>
        <v>2835.4883427260083</v>
      </c>
      <c r="F42" s="51">
        <v>10</v>
      </c>
      <c r="G42" s="51" t="s">
        <v>141</v>
      </c>
      <c r="H42" s="52"/>
      <c r="I42" s="53" t="s">
        <v>44</v>
      </c>
      <c r="J42" s="54"/>
      <c r="K42" s="55">
        <f>SUM(SUM(-180,PRODUCT(2,SUM(CODE(MID(C42,1,1)),-65),10)),PRODUCT((SUM(CODE(MID(C42,3,1)),-48)),2),PRODUCT(SUM(CODE(MID(C42,5,1)),-65),1/12),1/24)</f>
        <v>13.625</v>
      </c>
      <c r="L42" s="55">
        <f>SUM(SUM(-90,PRODUCT(SUM(CODE(MID(C42,2,1)),-65),10)),SUM(CODE(MID(C42,4,1)),-48),PRODUCT(SUM(CODE(RIGHT(C42,1)),-65),1/24),1/48)</f>
        <v>78.0625</v>
      </c>
      <c r="M42" s="46" t="str">
        <f>I$1</f>
        <v>JO62QN</v>
      </c>
      <c r="N42" s="55">
        <f>SUM(SUM(-180,PRODUCT(2,SUM(CODE(MID(M42,1,1)),-65),10)),PRODUCT((SUM(CODE(MID(M42,3,1)),-48)),2),PRODUCT(SUM(CODE(MID(M42,5,1)),-65),1/12),1/24)</f>
        <v>13.375</v>
      </c>
      <c r="O42" s="55">
        <f>SUM(SUM(-90,PRODUCT(SUM(CODE(MID(M42,2,1)),-65),10)),SUM(CODE(MID(M42,4,1)),-48),PRODUCT(SUM(CODE(RIGHT(M42,1)),-65),1/24),1/48)</f>
        <v>52.5625</v>
      </c>
      <c r="P42" s="56">
        <f>SIN(PRODUCT(PI()/180,O42))</f>
        <v>0.7940169238552975</v>
      </c>
      <c r="Q42" s="56">
        <f>SIN(PRODUCT(PI()/180,L42))</f>
        <v>0.9783738152065861</v>
      </c>
      <c r="R42" s="56">
        <f>COS(PRODUCT(PI()/180,O42))</f>
        <v>0.6078956527491955</v>
      </c>
      <c r="S42" s="56">
        <f>COS(PRODUCT(PI()/180,L42))</f>
        <v>0.20684457381838406</v>
      </c>
      <c r="T42" s="56">
        <f>COS(PRODUCT(PI()/180,SUM(K42,-N42)))</f>
        <v>0.9999904807207345</v>
      </c>
      <c r="U42" s="56">
        <f>SUM(PRODUCT(Q42,P42),PRODUCT(S42,R42,T42))</f>
        <v>0.9025840873964737</v>
      </c>
      <c r="V42" s="56">
        <f>ACOS(U42)</f>
        <v>0.4450617395583124</v>
      </c>
      <c r="W42" s="56">
        <f>SIN(V42)</f>
        <v>0.4305136062642792</v>
      </c>
      <c r="X42" s="56">
        <f>PRODUCT(SUM(Q42,-PRODUCT(P42,U42)),PRODUCT(1/R42,1/W42))</f>
        <v>0.9999978025602343</v>
      </c>
      <c r="Y42" s="57">
        <f>IF(K42=N42,IF(L42&gt;O42,0,180),PRODUCT(180,1/PI(),ACOS(X42)))</f>
        <v>0.12011471066108553</v>
      </c>
    </row>
    <row r="43" spans="1:25" s="58" customFormat="1" ht="12.75">
      <c r="A43" s="59">
        <v>50.048</v>
      </c>
      <c r="B43" s="60" t="s">
        <v>142</v>
      </c>
      <c r="C43" s="61" t="s">
        <v>143</v>
      </c>
      <c r="D43" s="50">
        <f>IF(AND(N43&gt;K43,Y43&lt;180),SUM(360,-Y43),Y43)</f>
        <v>63.31305282405756</v>
      </c>
      <c r="E43" s="50">
        <f>PRODUCT(6371,ACOS(SUM(PRODUCT(COS(PRODUCT(PI()/180,O43)),COS(PRODUCT(PI()/180,L43)),COS(PRODUCT(PI()/180,SUM(K43,-N43)))),PRODUCT(SIN(PRODUCT(PI()/180,O43)),SIN(PRODUCT(PI()/180,L43))))))</f>
        <v>377.84655097054105</v>
      </c>
      <c r="F43" s="52"/>
      <c r="G43" s="52"/>
      <c r="H43" s="52"/>
      <c r="I43" s="53" t="s">
        <v>144</v>
      </c>
      <c r="J43" s="54"/>
      <c r="K43" s="55">
        <f>SUM(SUM(-180,PRODUCT(2,SUM(CODE(MID(C43,1,1)),-65),10)),PRODUCT((SUM(CODE(MID(C43,3,1)),-48)),2),PRODUCT(SUM(CODE(MID(C43,5,1)),-65),1/12),1/24)</f>
        <v>18.541666666666668</v>
      </c>
      <c r="L43" s="55">
        <f>SUM(SUM(-90,PRODUCT(SUM(CODE(MID(C43,2,1)),-65),10)),SUM(CODE(MID(C43,4,1)),-48),PRODUCT(SUM(CODE(RIGHT(C43,1)),-65),1/24),1/48)</f>
        <v>53.97916666666667</v>
      </c>
      <c r="M43" s="46" t="str">
        <f>I$1</f>
        <v>JO62QN</v>
      </c>
      <c r="N43" s="55">
        <f>SUM(SUM(-180,PRODUCT(2,SUM(CODE(MID(M43,1,1)),-65),10)),PRODUCT((SUM(CODE(MID(M43,3,1)),-48)),2),PRODUCT(SUM(CODE(MID(M43,5,1)),-65),1/12),1/24)</f>
        <v>13.375</v>
      </c>
      <c r="O43" s="55">
        <f>SUM(SUM(-90,PRODUCT(SUM(CODE(MID(M43,2,1)),-65),10)),SUM(CODE(MID(M43,4,1)),-48),PRODUCT(SUM(CODE(RIGHT(M43,1)),-65),1/24),1/48)</f>
        <v>52.5625</v>
      </c>
      <c r="P43" s="56">
        <f>SIN(PRODUCT(PI()/180,O43))</f>
        <v>0.7940169238552975</v>
      </c>
      <c r="Q43" s="56">
        <f>SIN(PRODUCT(PI()/180,L43))</f>
        <v>0.8088032161497102</v>
      </c>
      <c r="R43" s="56">
        <f>COS(PRODUCT(PI()/180,O43))</f>
        <v>0.6078956527491955</v>
      </c>
      <c r="S43" s="56">
        <f>COS(PRODUCT(PI()/180,L43))</f>
        <v>0.5880793803100779</v>
      </c>
      <c r="T43" s="56">
        <f>COS(PRODUCT(PI()/180,SUM(K43,-N43)))</f>
        <v>0.9959369579753928</v>
      </c>
      <c r="U43" s="56">
        <f>SUM(PRODUCT(Q43,P43),PRODUCT(S43,R43,T43))</f>
        <v>0.998241839908317</v>
      </c>
      <c r="V43" s="56">
        <f>ACOS(U43)</f>
        <v>0.059307259609251456</v>
      </c>
      <c r="W43" s="56">
        <f>SIN(V43)</f>
        <v>0.05927249831463078</v>
      </c>
      <c r="X43" s="56">
        <f>PRODUCT(SUM(Q43,-PRODUCT(P43,U43)),PRODUCT(1/R43,1/W43))</f>
        <v>0.44911546377264205</v>
      </c>
      <c r="Y43" s="57">
        <f>IF(K43=N43,IF(L43&gt;O43,0,180),PRODUCT(180,1/PI(),ACOS(X43)))</f>
        <v>63.31305282405756</v>
      </c>
    </row>
    <row r="44" spans="1:25" s="58" customFormat="1" ht="12.75">
      <c r="A44" s="47">
        <v>50.049</v>
      </c>
      <c r="B44" s="49" t="s">
        <v>145</v>
      </c>
      <c r="C44" s="49" t="s">
        <v>146</v>
      </c>
      <c r="D44" s="50">
        <f>IF(AND(N44&gt;K44,Y44&lt;180),SUM(360,-Y44),Y44)</f>
        <v>185.06523534858792</v>
      </c>
      <c r="E44" s="50">
        <f>PRODUCT(6371,ACOS(SUM(PRODUCT(COS(PRODUCT(PI()/180,O44)),COS(PRODUCT(PI()/180,L44)),COS(PRODUCT(PI()/180,SUM(K44,-N44)))),PRODUCT(SIN(PRODUCT(PI()/180,O44)),SIN(PRODUCT(PI()/180,L44))))))</f>
        <v>5803.351881434498</v>
      </c>
      <c r="F44" s="51">
        <v>15</v>
      </c>
      <c r="G44" s="51" t="s">
        <v>147</v>
      </c>
      <c r="H44" s="52"/>
      <c r="I44" s="53" t="s">
        <v>81</v>
      </c>
      <c r="J44" s="54"/>
      <c r="K44" s="55">
        <f>SUM(SUM(-180,PRODUCT(2,SUM(CODE(MID(C44,1,1)),-65),10)),PRODUCT((SUM(CODE(MID(C44,3,1)),-48)),2),PRODUCT(SUM(CODE(MID(C44,5,1)),-65),1/12),1/24)</f>
        <v>9.375</v>
      </c>
      <c r="L44" s="55">
        <f>SUM(SUM(-90,PRODUCT(SUM(CODE(MID(C44,2,1)),-65),10)),SUM(CODE(MID(C44,4,1)),-48),PRODUCT(SUM(CODE(RIGHT(C44,1)),-65),1/24),1/48)</f>
        <v>0.47916666666666663</v>
      </c>
      <c r="M44" s="46" t="str">
        <f>I$1</f>
        <v>JO62QN</v>
      </c>
      <c r="N44" s="55">
        <f>SUM(SUM(-180,PRODUCT(2,SUM(CODE(MID(M44,1,1)),-65),10)),PRODUCT((SUM(CODE(MID(M44,3,1)),-48)),2),PRODUCT(SUM(CODE(MID(M44,5,1)),-65),1/12),1/24)</f>
        <v>13.375</v>
      </c>
      <c r="O44" s="55">
        <f>SUM(SUM(-90,PRODUCT(SUM(CODE(MID(M44,2,1)),-65),10)),SUM(CODE(MID(M44,4,1)),-48),PRODUCT(SUM(CODE(RIGHT(M44,1)),-65),1/24),1/48)</f>
        <v>52.5625</v>
      </c>
      <c r="P44" s="56">
        <f>SIN(PRODUCT(PI()/180,O44))</f>
        <v>0.7940169238552975</v>
      </c>
      <c r="Q44" s="56">
        <f>SIN(PRODUCT(PI()/180,L44))</f>
        <v>0.008362938513840155</v>
      </c>
      <c r="R44" s="56">
        <f>COS(PRODUCT(PI()/180,O44))</f>
        <v>0.6078956527491955</v>
      </c>
      <c r="S44" s="56">
        <f>COS(PRODUCT(PI()/180,L44))</f>
        <v>0.9999650300182571</v>
      </c>
      <c r="T44" s="56">
        <f>COS(PRODUCT(PI()/180,SUM(K44,-N44)))</f>
        <v>0.9975640502598242</v>
      </c>
      <c r="U44" s="56">
        <f>SUM(PRODUCT(Q44,P44),PRODUCT(S44,R44,T44))</f>
        <v>0.6130339578887621</v>
      </c>
      <c r="V44" s="56">
        <f>ACOS(U44)</f>
        <v>0.9109012527757806</v>
      </c>
      <c r="W44" s="56">
        <f>SIN(V44)</f>
        <v>0.7900565590356423</v>
      </c>
      <c r="X44" s="56">
        <f>PRODUCT(SUM(Q44,-PRODUCT(P44,U44)),PRODUCT(1/R44,1/W44))</f>
        <v>-0.9960948193517322</v>
      </c>
      <c r="Y44" s="57">
        <f>IF(K44=N44,IF(L44&gt;O44,0,180),PRODUCT(180,1/PI(),ACOS(X44)))</f>
        <v>174.93476465141208</v>
      </c>
    </row>
    <row r="45" spans="1:25" s="58" customFormat="1" ht="12.75">
      <c r="A45" s="47">
        <v>50.05</v>
      </c>
      <c r="B45" s="49" t="s">
        <v>148</v>
      </c>
      <c r="C45" s="49" t="s">
        <v>149</v>
      </c>
      <c r="D45" s="50">
        <f>IF(AND(N45&gt;K45,Y45&lt;180),SUM(360,-Y45),Y45)</f>
        <v>166.36631934135016</v>
      </c>
      <c r="E45" s="50">
        <f>PRODUCT(6371,ACOS(SUM(PRODUCT(COS(PRODUCT(PI()/180,O45)),COS(PRODUCT(PI()/180,L45)),COS(PRODUCT(PI()/180,SUM(K45,-N45)))),PRODUCT(SIN(PRODUCT(PI()/180,O45)),SIN(PRODUCT(PI()/180,L45))))))</f>
        <v>8834.628524671414</v>
      </c>
      <c r="F45" s="51">
        <v>100</v>
      </c>
      <c r="G45" s="51" t="s">
        <v>147</v>
      </c>
      <c r="H45" s="52"/>
      <c r="I45" s="53" t="s">
        <v>44</v>
      </c>
      <c r="J45" s="54"/>
      <c r="K45" s="55">
        <f>SUM(SUM(-180,PRODUCT(2,SUM(CODE(MID(C45,1,1)),-65),10)),PRODUCT((SUM(CODE(MID(C45,3,1)),-48)),2),PRODUCT(SUM(CODE(MID(C45,5,1)),-65),1/12),1/24)</f>
        <v>28.291666666666668</v>
      </c>
      <c r="L45" s="55">
        <f>SUM(SUM(-90,PRODUCT(SUM(CODE(MID(C45,2,1)),-65),10)),SUM(CODE(MID(C45,4,1)),-48),PRODUCT(SUM(CODE(RIGHT(C45,1)),-65),1/24),1/48)</f>
        <v>-25.8125</v>
      </c>
      <c r="M45" s="46" t="str">
        <f>I$1</f>
        <v>JO62QN</v>
      </c>
      <c r="N45" s="55">
        <f>SUM(SUM(-180,PRODUCT(2,SUM(CODE(MID(M45,1,1)),-65),10)),PRODUCT((SUM(CODE(MID(M45,3,1)),-48)),2),PRODUCT(SUM(CODE(MID(M45,5,1)),-65),1/12),1/24)</f>
        <v>13.375</v>
      </c>
      <c r="O45" s="55">
        <f>SUM(SUM(-90,PRODUCT(SUM(CODE(MID(M45,2,1)),-65),10)),SUM(CODE(MID(M45,4,1)),-48),PRODUCT(SUM(CODE(RIGHT(M45,1)),-65),1/24),1/48)</f>
        <v>52.5625</v>
      </c>
      <c r="P45" s="56">
        <f>SIN(PRODUCT(PI()/180,O45))</f>
        <v>0.7940169238552975</v>
      </c>
      <c r="Q45" s="56">
        <f>SIN(PRODUCT(PI()/180,L45))</f>
        <v>-0.435427508099018</v>
      </c>
      <c r="R45" s="56">
        <f>COS(PRODUCT(PI()/180,O45))</f>
        <v>0.6078956527491955</v>
      </c>
      <c r="S45" s="56">
        <f>COS(PRODUCT(PI()/180,L45))</f>
        <v>0.9002237972808093</v>
      </c>
      <c r="T45" s="56">
        <f>COS(PRODUCT(PI()/180,SUM(K45,-N45)))</f>
        <v>0.9663012415393795</v>
      </c>
      <c r="U45" s="56">
        <f>SUM(PRODUCT(Q45,P45),PRODUCT(S45,R45,T45))</f>
        <v>0.18306394187061087</v>
      </c>
      <c r="V45" s="56">
        <f>ACOS(U45)</f>
        <v>1.386694164914678</v>
      </c>
      <c r="W45" s="56">
        <f>SIN(V45)</f>
        <v>0.9831010086388853</v>
      </c>
      <c r="X45" s="56">
        <f>PRODUCT(SUM(Q45,-PRODUCT(P45,U45)),PRODUCT(1/R45,1/W45))</f>
        <v>-0.9718226070933786</v>
      </c>
      <c r="Y45" s="57">
        <f>IF(K45=N45,IF(L45&gt;O45,0,180),PRODUCT(180,1/PI(),ACOS(X45)))</f>
        <v>166.36631934135016</v>
      </c>
    </row>
    <row r="46" spans="1:25" s="58" customFormat="1" ht="12.75">
      <c r="A46" s="47">
        <v>50.051</v>
      </c>
      <c r="B46" s="49" t="s">
        <v>150</v>
      </c>
      <c r="C46" s="49" t="s">
        <v>151</v>
      </c>
      <c r="D46" s="50">
        <f>IF(AND(N46&gt;K46,Y46&lt;180),SUM(360,-Y46),Y46)</f>
        <v>6.207745659613588</v>
      </c>
      <c r="E46" s="50">
        <f>PRODUCT(6371,ACOS(SUM(PRODUCT(COS(PRODUCT(PI()/180,O46)),COS(PRODUCT(PI()/180,L46)),COS(PRODUCT(PI()/180,SUM(K46,-N46)))),PRODUCT(SIN(PRODUCT(PI()/180,O46)),SIN(PRODUCT(PI()/180,L46))))))</f>
        <v>1857.7225376250635</v>
      </c>
      <c r="F46" s="51">
        <v>20</v>
      </c>
      <c r="G46" s="51" t="s">
        <v>141</v>
      </c>
      <c r="H46" s="52"/>
      <c r="I46" s="53" t="s">
        <v>44</v>
      </c>
      <c r="J46" s="54"/>
      <c r="K46" s="55">
        <f>SUM(SUM(-180,PRODUCT(2,SUM(CODE(MID(C46,1,1)),-65),10)),PRODUCT((SUM(CODE(MID(C46,3,1)),-48)),2),PRODUCT(SUM(CODE(MID(C46,5,1)),-65),1/12),1/24)</f>
        <v>18.375</v>
      </c>
      <c r="L46" s="55">
        <f>SUM(SUM(-90,PRODUCT(SUM(CODE(MID(C46,2,1)),-65),10)),SUM(CODE(MID(C46,4,1)),-48),PRODUCT(SUM(CODE(RIGHT(C46,1)),-65),1/24),1/48)</f>
        <v>69.10416666666666</v>
      </c>
      <c r="M46" s="46" t="str">
        <f>I$1</f>
        <v>JO62QN</v>
      </c>
      <c r="N46" s="55">
        <f>SUM(SUM(-180,PRODUCT(2,SUM(CODE(MID(M46,1,1)),-65),10)),PRODUCT((SUM(CODE(MID(M46,3,1)),-48)),2),PRODUCT(SUM(CODE(MID(M46,5,1)),-65),1/12),1/24)</f>
        <v>13.375</v>
      </c>
      <c r="O46" s="55">
        <f>SUM(SUM(-90,PRODUCT(SUM(CODE(MID(M46,2,1)),-65),10)),SUM(CODE(MID(M46,4,1)),-48),PRODUCT(SUM(CODE(RIGHT(M46,1)),-65),1/24),1/48)</f>
        <v>52.5625</v>
      </c>
      <c r="P46" s="56">
        <f>SIN(PRODUCT(PI()/180,O46))</f>
        <v>0.7940169238552975</v>
      </c>
      <c r="Q46" s="56">
        <f>SIN(PRODUCT(PI()/180,L46))</f>
        <v>0.9342304145701341</v>
      </c>
      <c r="R46" s="56">
        <f>COS(PRODUCT(PI()/180,O46))</f>
        <v>0.6078956527491955</v>
      </c>
      <c r="S46" s="56">
        <f>COS(PRODUCT(PI()/180,L46))</f>
        <v>0.3566700611098656</v>
      </c>
      <c r="T46" s="56">
        <f>COS(PRODUCT(PI()/180,SUM(K46,-N46)))</f>
        <v>0.9961946980917455</v>
      </c>
      <c r="U46" s="56">
        <f>SUM(PRODUCT(Q46,P46),PRODUCT(S46,R46,T46))</f>
        <v>0.9577878809308832</v>
      </c>
      <c r="V46" s="56">
        <f>ACOS(U46)</f>
        <v>0.29159041557448806</v>
      </c>
      <c r="W46" s="56">
        <f>SIN(V46)</f>
        <v>0.2874758687993278</v>
      </c>
      <c r="X46" s="56">
        <f>PRODUCT(SUM(Q46,-PRODUCT(P46,U46)),PRODUCT(1/R46,1/W46))</f>
        <v>0.9941363547507059</v>
      </c>
      <c r="Y46" s="57">
        <f>IF(K46=N46,IF(L46&gt;O46,0,180),PRODUCT(180,1/PI(),ACOS(X46)))</f>
        <v>6.207745659613588</v>
      </c>
    </row>
    <row r="47" spans="1:25" s="58" customFormat="1" ht="12.75">
      <c r="A47" s="59">
        <v>50.054</v>
      </c>
      <c r="B47" s="60" t="s">
        <v>152</v>
      </c>
      <c r="C47" s="61" t="s">
        <v>153</v>
      </c>
      <c r="D47" s="50">
        <f>IF(AND(N47&gt;K47,Y47&lt;180),SUM(360,-Y47),Y47)</f>
        <v>341.4472061340382</v>
      </c>
      <c r="E47" s="50">
        <f>PRODUCT(6371,ACOS(SUM(PRODUCT(COS(PRODUCT(PI()/180,O47)),COS(PRODUCT(PI()/180,L47)),COS(PRODUCT(PI()/180,SUM(K47,-N47)))),PRODUCT(SIN(PRODUCT(PI()/180,O47)),SIN(PRODUCT(PI()/180,L47))))))</f>
        <v>566.0509106205978</v>
      </c>
      <c r="F47" s="52">
        <v>25</v>
      </c>
      <c r="G47" s="52" t="s">
        <v>122</v>
      </c>
      <c r="H47" s="52">
        <v>84</v>
      </c>
      <c r="I47" s="53" t="s">
        <v>154</v>
      </c>
      <c r="J47" s="54"/>
      <c r="K47" s="55">
        <f>SUM(SUM(-180,PRODUCT(2,SUM(CODE(MID(C47,1,1)),-65),10)),PRODUCT((SUM(CODE(MID(C47,3,1)),-48)),2),PRODUCT(SUM(CODE(MID(C47,5,1)),-65),1/12),1/24)</f>
        <v>10.375</v>
      </c>
      <c r="L47" s="55">
        <f>SUM(SUM(-90,PRODUCT(SUM(CODE(MID(C47,2,1)),-65),10)),SUM(CODE(MID(C47,4,1)),-48),PRODUCT(SUM(CODE(RIGHT(C47,1)),-65),1/24),1/48)</f>
        <v>57.35416666666667</v>
      </c>
      <c r="M47" s="46" t="str">
        <f>I$1</f>
        <v>JO62QN</v>
      </c>
      <c r="N47" s="55">
        <f>SUM(SUM(-180,PRODUCT(2,SUM(CODE(MID(M47,1,1)),-65),10)),PRODUCT((SUM(CODE(MID(M47,3,1)),-48)),2),PRODUCT(SUM(CODE(MID(M47,5,1)),-65),1/12),1/24)</f>
        <v>13.375</v>
      </c>
      <c r="O47" s="55">
        <f>SUM(SUM(-90,PRODUCT(SUM(CODE(MID(M47,2,1)),-65),10)),SUM(CODE(MID(M47,4,1)),-48),PRODUCT(SUM(CODE(RIGHT(M47,1)),-65),1/24),1/48)</f>
        <v>52.5625</v>
      </c>
      <c r="P47" s="56">
        <f>SIN(PRODUCT(PI()/180,O47))</f>
        <v>0.7940169238552975</v>
      </c>
      <c r="Q47" s="56">
        <f>SIN(PRODUCT(PI()/180,L47))</f>
        <v>0.8420211418185986</v>
      </c>
      <c r="R47" s="56">
        <f>COS(PRODUCT(PI()/180,O47))</f>
        <v>0.6078956527491955</v>
      </c>
      <c r="S47" s="56">
        <f>COS(PRODUCT(PI()/180,L47))</f>
        <v>0.5394445260918898</v>
      </c>
      <c r="T47" s="56">
        <f>COS(PRODUCT(PI()/180,SUM(K47,-N47)))</f>
        <v>0.9986295347545738</v>
      </c>
      <c r="U47" s="56">
        <f>SUM(PRODUCT(Q47,P47),PRODUCT(S47,R47,T47))</f>
        <v>0.9960556079967098</v>
      </c>
      <c r="V47" s="56">
        <f>ACOS(U47)</f>
        <v>0.08884804749970143</v>
      </c>
      <c r="W47" s="56">
        <f>SIN(V47)</f>
        <v>0.08873119957661353</v>
      </c>
      <c r="X47" s="56">
        <f>PRODUCT(SUM(Q47,-PRODUCT(P47,U47)),PRODUCT(1/R47,1/W47))</f>
        <v>0.948030879661554</v>
      </c>
      <c r="Y47" s="57">
        <f>IF(K47=N47,IF(L47&gt;O47,0,180),PRODUCT(180,1/PI(),ACOS(X47)))</f>
        <v>18.552793865961824</v>
      </c>
    </row>
    <row r="48" spans="1:25" s="58" customFormat="1" ht="12.75">
      <c r="A48" s="47">
        <v>50.057</v>
      </c>
      <c r="B48" s="49" t="s">
        <v>155</v>
      </c>
      <c r="C48" s="49" t="s">
        <v>156</v>
      </c>
      <c r="D48" s="50">
        <f>IF(AND(N48&gt;K48,Y48&lt;180),SUM(360,-Y48),Y48)</f>
        <v>316.78434230607104</v>
      </c>
      <c r="E48" s="50">
        <f>PRODUCT(6371,ACOS(SUM(PRODUCT(COS(PRODUCT(PI()/180,O48)),COS(PRODUCT(PI()/180,L48)),COS(PRODUCT(PI()/180,SUM(K48,-N48)))),PRODUCT(SIN(PRODUCT(PI()/180,O48)),SIN(PRODUCT(PI()/180,L48))))))</f>
        <v>2312.928619792392</v>
      </c>
      <c r="F48" s="51" t="s">
        <v>51</v>
      </c>
      <c r="G48" s="51" t="s">
        <v>51</v>
      </c>
      <c r="H48" s="52"/>
      <c r="I48" s="53" t="s">
        <v>157</v>
      </c>
      <c r="J48" s="54"/>
      <c r="K48" s="55">
        <f>SUM(SUM(-180,PRODUCT(2,SUM(CODE(MID(C48,1,1)),-65),10)),PRODUCT((SUM(CODE(MID(C48,3,1)),-48)),2),PRODUCT(SUM(CODE(MID(C48,5,1)),-65),1/12),1/24)</f>
        <v>-20.458333333333332</v>
      </c>
      <c r="L48" s="55">
        <f>SUM(SUM(-90,PRODUCT(SUM(CODE(MID(C48,2,1)),-65),10)),SUM(CODE(MID(C48,4,1)),-48),PRODUCT(SUM(CODE(RIGHT(C48,1)),-65),1/24),1/48)</f>
        <v>64.10416666666666</v>
      </c>
      <c r="M48" s="46" t="str">
        <f>I$1</f>
        <v>JO62QN</v>
      </c>
      <c r="N48" s="55">
        <f>SUM(SUM(-180,PRODUCT(2,SUM(CODE(MID(M48,1,1)),-65),10)),PRODUCT((SUM(CODE(MID(M48,3,1)),-48)),2),PRODUCT(SUM(CODE(MID(M48,5,1)),-65),1/12),1/24)</f>
        <v>13.375</v>
      </c>
      <c r="O48" s="55">
        <f>SUM(SUM(-90,PRODUCT(SUM(CODE(MID(M48,2,1)),-65),10)),SUM(CODE(MID(M48,4,1)),-48),PRODUCT(SUM(CODE(RIGHT(M48,1)),-65),1/24),1/48)</f>
        <v>52.5625</v>
      </c>
      <c r="P48" s="56">
        <f>SIN(PRODUCT(PI()/180,O48))</f>
        <v>0.7940169238552975</v>
      </c>
      <c r="Q48" s="56">
        <f>SIN(PRODUCT(PI()/180,L48))</f>
        <v>0.899589541698938</v>
      </c>
      <c r="R48" s="56">
        <f>COS(PRODUCT(PI()/180,O48))</f>
        <v>0.6078956527491955</v>
      </c>
      <c r="S48" s="56">
        <f>COS(PRODUCT(PI()/180,L48))</f>
        <v>0.43673636952501976</v>
      </c>
      <c r="T48" s="56">
        <f>COS(PRODUCT(PI()/180,SUM(K48,-N48)))</f>
        <v>0.8306606889933456</v>
      </c>
      <c r="U48" s="56">
        <f>SUM(PRODUCT(Q48,P48),PRODUCT(S48,R48,T48))</f>
        <v>0.934821543604145</v>
      </c>
      <c r="V48" s="56">
        <f>ACOS(U48)</f>
        <v>0.3630401223971734</v>
      </c>
      <c r="W48" s="56">
        <f>SIN(V48)</f>
        <v>0.3551178418688134</v>
      </c>
      <c r="X48" s="56">
        <f>PRODUCT(SUM(Q48,-PRODUCT(P48,U48)),PRODUCT(1/R48,1/W48))</f>
        <v>0.7287815283258559</v>
      </c>
      <c r="Y48" s="57">
        <f>IF(K48=N48,IF(L48&gt;O48,0,180),PRODUCT(180,1/PI(),ACOS(X48)))</f>
        <v>43.21565769392893</v>
      </c>
    </row>
    <row r="49" spans="1:25" s="58" customFormat="1" ht="12.75">
      <c r="A49" s="59">
        <v>50.058</v>
      </c>
      <c r="B49" s="60" t="s">
        <v>158</v>
      </c>
      <c r="C49" s="61" t="s">
        <v>159</v>
      </c>
      <c r="D49" s="50">
        <f>IF(AND(N49&gt;K49,Y49&lt;180),SUM(360,-Y49),Y49)</f>
        <v>207.33567806939269</v>
      </c>
      <c r="E49" s="50">
        <f>PRODUCT(6371,ACOS(SUM(PRODUCT(COS(PRODUCT(PI()/180,O49)),COS(PRODUCT(PI()/180,L49)),COS(PRODUCT(PI()/180,SUM(K49,-N49)))),PRODUCT(SIN(PRODUCT(PI()/180,O49)),SIN(PRODUCT(PI()/180,L49))))))</f>
        <v>658.375890220966</v>
      </c>
      <c r="F49" s="52" t="s">
        <v>160</v>
      </c>
      <c r="G49" s="52" t="s">
        <v>161</v>
      </c>
      <c r="H49" s="52" t="s">
        <v>162</v>
      </c>
      <c r="I49" s="53" t="s">
        <v>163</v>
      </c>
      <c r="J49" s="54"/>
      <c r="K49" s="55">
        <f>SUM(SUM(-180,PRODUCT(2,SUM(CODE(MID(C49,1,1)),-65),10)),PRODUCT((SUM(CODE(MID(C49,3,1)),-48)),2),PRODUCT(SUM(CODE(MID(C49,5,1)),-65),1/12),1/24)</f>
        <v>9.375</v>
      </c>
      <c r="L49" s="55">
        <f>SUM(SUM(-90,PRODUCT(SUM(CODE(MID(C49,2,1)),-65),10)),SUM(CODE(MID(C49,4,1)),-48),PRODUCT(SUM(CODE(RIGHT(C49,1)),-65),1/24),1/48)</f>
        <v>47.22916666666667</v>
      </c>
      <c r="M49" s="46" t="str">
        <f>I$1</f>
        <v>JO62QN</v>
      </c>
      <c r="N49" s="55">
        <f>SUM(SUM(-180,PRODUCT(2,SUM(CODE(MID(M49,1,1)),-65),10)),PRODUCT((SUM(CODE(MID(M49,3,1)),-48)),2),PRODUCT(SUM(CODE(MID(M49,5,1)),-65),1/12),1/24)</f>
        <v>13.375</v>
      </c>
      <c r="O49" s="55">
        <f>SUM(SUM(-90,PRODUCT(SUM(CODE(MID(M49,2,1)),-65),10)),SUM(CODE(MID(M49,4,1)),-48),PRODUCT(SUM(CODE(RIGHT(M49,1)),-65),1/24),1/48)</f>
        <v>52.5625</v>
      </c>
      <c r="P49" s="56">
        <f>SIN(PRODUCT(PI()/180,O49))</f>
        <v>0.7940169238552975</v>
      </c>
      <c r="Q49" s="56">
        <f>SIN(PRODUCT(PI()/180,L49))</f>
        <v>0.7340756419817098</v>
      </c>
      <c r="R49" s="56">
        <f>COS(PRODUCT(PI()/180,O49))</f>
        <v>0.6078956527491955</v>
      </c>
      <c r="S49" s="56">
        <f>COS(PRODUCT(PI()/180,L49))</f>
        <v>0.6790677078533042</v>
      </c>
      <c r="T49" s="56">
        <f>COS(PRODUCT(PI()/180,SUM(K49,-N49)))</f>
        <v>0.9975640502598242</v>
      </c>
      <c r="U49" s="56">
        <f>SUM(PRODUCT(Q49,P49),PRODUCT(S49,R49,T49))</f>
        <v>0.9946652249760415</v>
      </c>
      <c r="V49" s="56">
        <f>ACOS(U49)</f>
        <v>0.10333948991068372</v>
      </c>
      <c r="W49" s="56">
        <f>SIN(V49)</f>
        <v>0.1031556601615286</v>
      </c>
      <c r="X49" s="56">
        <f>PRODUCT(SUM(Q49,-PRODUCT(P49,U49)),PRODUCT(1/R49,1/W49))</f>
        <v>-0.8883314594130812</v>
      </c>
      <c r="Y49" s="57">
        <f>IF(K49=N49,IF(L49&gt;O49,0,180),PRODUCT(180,1/PI(),ACOS(X49)))</f>
        <v>152.66432193060731</v>
      </c>
    </row>
    <row r="50" spans="1:25" s="58" customFormat="1" ht="12.75">
      <c r="A50" s="59">
        <v>50.058</v>
      </c>
      <c r="B50" s="60" t="s">
        <v>164</v>
      </c>
      <c r="C50" s="61" t="s">
        <v>165</v>
      </c>
      <c r="D50" s="50">
        <f>IF(AND(N50&gt;K50,Y50&lt;180),SUM(360,-Y50),Y50)</f>
        <v>150.4250364594516</v>
      </c>
      <c r="E50" s="50">
        <f>PRODUCT(6371,ACOS(SUM(PRODUCT(COS(PRODUCT(PI()/180,O50)),COS(PRODUCT(PI()/180,L50)),COS(PRODUCT(PI()/180,SUM(K50,-N50)))),PRODUCT(SIN(PRODUCT(PI()/180,O50)),SIN(PRODUCT(PI()/180,L50))))))</f>
        <v>691.2521252949275</v>
      </c>
      <c r="F50" s="52">
        <v>10</v>
      </c>
      <c r="G50" s="52" t="s">
        <v>166</v>
      </c>
      <c r="H50" s="52"/>
      <c r="I50" s="53" t="s">
        <v>167</v>
      </c>
      <c r="J50" s="54"/>
      <c r="K50" s="55">
        <f>SUM(SUM(-180,PRODUCT(2,SUM(CODE(MID(C50,1,1)),-65),10)),PRODUCT((SUM(CODE(MID(C50,3,1)),-48)),2),PRODUCT(SUM(CODE(MID(C50,5,1)),-65),1/12),1/24)</f>
        <v>17.875</v>
      </c>
      <c r="L50" s="55">
        <f>SUM(SUM(-90,PRODUCT(SUM(CODE(MID(C50,2,1)),-65),10)),SUM(CODE(MID(C50,4,1)),-48),PRODUCT(SUM(CODE(RIGHT(C50,1)),-65),1/24),1/48)</f>
        <v>47.0625</v>
      </c>
      <c r="M50" s="46" t="str">
        <f>I$1</f>
        <v>JO62QN</v>
      </c>
      <c r="N50" s="55">
        <f>SUM(SUM(-180,PRODUCT(2,SUM(CODE(MID(M50,1,1)),-65),10)),PRODUCT((SUM(CODE(MID(M50,3,1)),-48)),2),PRODUCT(SUM(CODE(MID(M50,5,1)),-65),1/12),1/24)</f>
        <v>13.375</v>
      </c>
      <c r="O50" s="55">
        <f>SUM(SUM(-90,PRODUCT(SUM(CODE(MID(M50,2,1)),-65),10)),SUM(CODE(MID(M50,4,1)),-48),PRODUCT(SUM(CODE(RIGHT(M50,1)),-65),1/24),1/48)</f>
        <v>52.5625</v>
      </c>
      <c r="P50" s="56">
        <f>SIN(PRODUCT(PI()/180,O50))</f>
        <v>0.7940169238552975</v>
      </c>
      <c r="Q50" s="56">
        <f>SIN(PRODUCT(PI()/180,L50))</f>
        <v>0.7320972111532454</v>
      </c>
      <c r="R50" s="56">
        <f>COS(PRODUCT(PI()/180,O50))</f>
        <v>0.6078956527491955</v>
      </c>
      <c r="S50" s="56">
        <f>COS(PRODUCT(PI()/180,L50))</f>
        <v>0.6812001713311884</v>
      </c>
      <c r="T50" s="56">
        <f>COS(PRODUCT(PI()/180,SUM(K50,-N50)))</f>
        <v>0.996917333733128</v>
      </c>
      <c r="U50" s="56">
        <f>SUM(PRODUCT(Q50,P50),PRODUCT(S50,R50,T50))</f>
        <v>0.994119670511502</v>
      </c>
      <c r="V50" s="56">
        <f>ACOS(U50)</f>
        <v>0.10849978422460015</v>
      </c>
      <c r="W50" s="56">
        <f>SIN(V50)</f>
        <v>0.10828702924220783</v>
      </c>
      <c r="X50" s="56">
        <f>PRODUCT(SUM(Q50,-PRODUCT(P50,U50)),PRODUCT(1/R50,1/W50))</f>
        <v>-0.8697106835978277</v>
      </c>
      <c r="Y50" s="57">
        <f>IF(K50=N50,IF(L50&gt;O50,0,180),PRODUCT(180,1/PI(),ACOS(X50)))</f>
        <v>150.4250364594516</v>
      </c>
    </row>
    <row r="51" spans="1:25" s="58" customFormat="1" ht="12.75">
      <c r="A51" s="47">
        <v>50.06</v>
      </c>
      <c r="B51" s="49" t="s">
        <v>168</v>
      </c>
      <c r="C51" s="49" t="s">
        <v>169</v>
      </c>
      <c r="D51" s="50">
        <f>IF(AND(N51&gt;K51,Y51&lt;180),SUM(360,-Y51),Y51)</f>
        <v>229.76826869164583</v>
      </c>
      <c r="E51" s="50">
        <f>PRODUCT(6371,ACOS(SUM(PRODUCT(COS(PRODUCT(PI()/180,O51)),COS(PRODUCT(PI()/180,L51)),COS(PRODUCT(PI()/180,SUM(K51,-N51)))),PRODUCT(SIN(PRODUCT(PI()/180,O51)),SIN(PRODUCT(PI()/180,L51))))))</f>
        <v>1893.978116338613</v>
      </c>
      <c r="F51" s="51" t="s">
        <v>51</v>
      </c>
      <c r="G51" s="51" t="s">
        <v>51</v>
      </c>
      <c r="H51" s="52"/>
      <c r="I51" s="53" t="s">
        <v>170</v>
      </c>
      <c r="J51" s="54"/>
      <c r="K51" s="55">
        <f>SUM(SUM(-180,PRODUCT(2,SUM(CODE(MID(C51,1,1)),-65),10)),PRODUCT((SUM(CODE(MID(C51,3,1)),-48)),2),PRODUCT(SUM(CODE(MID(C51,5,1)),-65),1/12),1/24)</f>
        <v>-3.6250000000000013</v>
      </c>
      <c r="L51" s="55">
        <f>SUM(SUM(-90,PRODUCT(SUM(CODE(MID(C51,2,1)),-65),10)),SUM(CODE(MID(C51,4,1)),-48),PRODUCT(SUM(CODE(RIGHT(C51,1)),-65),1/24),1/48)</f>
        <v>40.10416666666667</v>
      </c>
      <c r="M51" s="46" t="str">
        <f>I$1</f>
        <v>JO62QN</v>
      </c>
      <c r="N51" s="55">
        <f>SUM(SUM(-180,PRODUCT(2,SUM(CODE(MID(M51,1,1)),-65),10)),PRODUCT((SUM(CODE(MID(M51,3,1)),-48)),2),PRODUCT(SUM(CODE(MID(M51,5,1)),-65),1/12),1/24)</f>
        <v>13.375</v>
      </c>
      <c r="O51" s="55">
        <f>SUM(SUM(-90,PRODUCT(SUM(CODE(MID(M51,2,1)),-65),10)),SUM(CODE(MID(M51,4,1)),-48),PRODUCT(SUM(CODE(RIGHT(M51,1)),-65),1/24),1/48)</f>
        <v>52.5625</v>
      </c>
      <c r="P51" s="56">
        <f>SIN(PRODUCT(PI()/180,O51))</f>
        <v>0.7940169238552975</v>
      </c>
      <c r="Q51" s="56">
        <f>SIN(PRODUCT(PI()/180,L51))</f>
        <v>0.6441792547121354</v>
      </c>
      <c r="R51" s="56">
        <f>COS(PRODUCT(PI()/180,O51))</f>
        <v>0.6078956527491955</v>
      </c>
      <c r="S51" s="56">
        <f>COS(PRODUCT(PI()/180,L51))</f>
        <v>0.7648745569036257</v>
      </c>
      <c r="T51" s="56">
        <f>COS(PRODUCT(PI()/180,SUM(K51,-N51)))</f>
        <v>0.9563047559630354</v>
      </c>
      <c r="U51" s="56">
        <f>SUM(PRODUCT(Q51,P51),PRODUCT(S51,R51,T51))</f>
        <v>0.9561364364109604</v>
      </c>
      <c r="V51" s="56">
        <f>ACOS(U51)</f>
        <v>0.2972811358246136</v>
      </c>
      <c r="W51" s="56">
        <f>SIN(V51)</f>
        <v>0.29292168743087216</v>
      </c>
      <c r="X51" s="56">
        <f>PRODUCT(SUM(Q51,-PRODUCT(P51,U51)),PRODUCT(1/R51,1/W51))</f>
        <v>-0.6458805910313249</v>
      </c>
      <c r="Y51" s="57">
        <f>IF(K51=N51,IF(L51&gt;O51,0,180),PRODUCT(180,1/PI(),ACOS(X51)))</f>
        <v>130.23173130835417</v>
      </c>
    </row>
    <row r="52" spans="1:25" s="58" customFormat="1" ht="12.75">
      <c r="A52" s="47">
        <v>50.06</v>
      </c>
      <c r="B52" s="49" t="s">
        <v>171</v>
      </c>
      <c r="C52" s="49" t="s">
        <v>172</v>
      </c>
      <c r="D52" s="50">
        <f>IF(AND(N52&gt;K52,Y52&lt;180),SUM(360,-Y52),Y52)</f>
        <v>303.5795354392551</v>
      </c>
      <c r="E52" s="50">
        <f>PRODUCT(6371,ACOS(SUM(PRODUCT(COS(PRODUCT(PI()/180,O52)),COS(PRODUCT(PI()/180,L52)),COS(PRODUCT(PI()/180,SUM(K52,-N52)))),PRODUCT(SIN(PRODUCT(PI()/180,O52)),SIN(PRODUCT(PI()/180,L52))))))</f>
        <v>1251.4107509773105</v>
      </c>
      <c r="F52" s="51">
        <v>40</v>
      </c>
      <c r="G52" s="51" t="s">
        <v>173</v>
      </c>
      <c r="H52" s="52"/>
      <c r="I52" s="53" t="s">
        <v>174</v>
      </c>
      <c r="J52" s="54"/>
      <c r="K52" s="55">
        <f>SUM(SUM(-180,PRODUCT(2,SUM(CODE(MID(C52,1,1)),-65),10)),PRODUCT((SUM(CODE(MID(C52,3,1)),-48)),2),PRODUCT(SUM(CODE(MID(C52,5,1)),-65),1/12),1/24)</f>
        <v>-4.291666666666667</v>
      </c>
      <c r="L52" s="55">
        <f>SUM(SUM(-90,PRODUCT(SUM(CODE(MID(C52,2,1)),-65),10)),SUM(CODE(MID(C52,4,1)),-48),PRODUCT(SUM(CODE(RIGHT(C52,1)),-65),1/24),1/48)</f>
        <v>57.60416666666667</v>
      </c>
      <c r="M52" s="46" t="str">
        <f>I$1</f>
        <v>JO62QN</v>
      </c>
      <c r="N52" s="55">
        <f>SUM(SUM(-180,PRODUCT(2,SUM(CODE(MID(M52,1,1)),-65),10)),PRODUCT((SUM(CODE(MID(M52,3,1)),-48)),2),PRODUCT(SUM(CODE(MID(M52,5,1)),-65),1/12),1/24)</f>
        <v>13.375</v>
      </c>
      <c r="O52" s="55">
        <f>SUM(SUM(-90,PRODUCT(SUM(CODE(MID(M52,2,1)),-65),10)),SUM(CODE(MID(M52,4,1)),-48),PRODUCT(SUM(CODE(RIGHT(M52,1)),-65),1/24),1/48)</f>
        <v>52.5625</v>
      </c>
      <c r="P52" s="56">
        <f>SIN(PRODUCT(PI()/180,O52))</f>
        <v>0.7940169238552975</v>
      </c>
      <c r="Q52" s="56">
        <f>SIN(PRODUCT(PI()/180,L52))</f>
        <v>0.8443668896935046</v>
      </c>
      <c r="R52" s="56">
        <f>COS(PRODUCT(PI()/180,O52))</f>
        <v>0.6078956527491955</v>
      </c>
      <c r="S52" s="56">
        <f>COS(PRODUCT(PI()/180,L52))</f>
        <v>0.5357653923027477</v>
      </c>
      <c r="T52" s="56">
        <f>COS(PRODUCT(PI()/180,SUM(K52,-N52)))</f>
        <v>0.9528381992878361</v>
      </c>
      <c r="U52" s="56">
        <f>SUM(PRODUCT(Q52,P52),PRODUCT(S52,R52,T52))</f>
        <v>0.9807709521634977</v>
      </c>
      <c r="V52" s="56">
        <f>ACOS(U52)</f>
        <v>0.19642297142949466</v>
      </c>
      <c r="W52" s="56">
        <f>SIN(V52)</f>
        <v>0.19516234112222067</v>
      </c>
      <c r="X52" s="56">
        <f>PRODUCT(SUM(Q52,-PRODUCT(P52,U52)),PRODUCT(1/R52,1/W52))</f>
        <v>0.5530940161686388</v>
      </c>
      <c r="Y52" s="57">
        <f>IF(K52=N52,IF(L52&gt;O52,0,180),PRODUCT(180,1/PI(),ACOS(X52)))</f>
        <v>56.420464560744875</v>
      </c>
    </row>
    <row r="53" spans="1:25" s="58" customFormat="1" ht="12.75">
      <c r="A53" s="47">
        <v>50.064</v>
      </c>
      <c r="B53" s="49" t="s">
        <v>175</v>
      </c>
      <c r="C53" s="49" t="s">
        <v>176</v>
      </c>
      <c r="D53" s="50">
        <f>IF(AND(N53&gt;K53,Y53&lt;180),SUM(360,-Y53),Y53)</f>
        <v>319.101474912905</v>
      </c>
      <c r="E53" s="50">
        <f>PRODUCT(6371,ACOS(SUM(PRODUCT(COS(PRODUCT(PI()/180,O53)),COS(PRODUCT(PI()/180,L53)),COS(PRODUCT(PI()/180,SUM(K53,-N53)))),PRODUCT(SIN(PRODUCT(PI()/180,O53)),SIN(PRODUCT(PI()/180,L53))))))</f>
        <v>1227.2264800650282</v>
      </c>
      <c r="F53" s="51">
        <v>30</v>
      </c>
      <c r="G53" s="51" t="s">
        <v>177</v>
      </c>
      <c r="H53" s="52"/>
      <c r="I53" s="53" t="s">
        <v>174</v>
      </c>
      <c r="J53" s="54"/>
      <c r="K53" s="55">
        <f>SUM(SUM(-180,PRODUCT(2,SUM(CODE(MID(C53,1,1)),-65),10)),PRODUCT((SUM(CODE(MID(C53,3,1)),-48)),2),PRODUCT(SUM(CODE(MID(C53,5,1)),-65),1/12),1/24)</f>
        <v>-1.2083333333333333</v>
      </c>
      <c r="L53" s="55">
        <f>SUM(SUM(-90,PRODUCT(SUM(CODE(MID(C53,2,1)),-65),10)),SUM(CODE(MID(C53,4,1)),-48),PRODUCT(SUM(CODE(RIGHT(C53,1)),-65),1/24),1/48)</f>
        <v>60.145833333333336</v>
      </c>
      <c r="M53" s="46" t="str">
        <f>I$1</f>
        <v>JO62QN</v>
      </c>
      <c r="N53" s="55">
        <f>SUM(SUM(-180,PRODUCT(2,SUM(CODE(MID(M53,1,1)),-65),10)),PRODUCT((SUM(CODE(MID(M53,3,1)),-48)),2),PRODUCT(SUM(CODE(MID(M53,5,1)),-65),1/12),1/24)</f>
        <v>13.375</v>
      </c>
      <c r="O53" s="55">
        <f>SUM(SUM(-90,PRODUCT(SUM(CODE(MID(M53,2,1)),-65),10)),SUM(CODE(MID(M53,4,1)),-48),PRODUCT(SUM(CODE(RIGHT(M53,1)),-65),1/24),1/48)</f>
        <v>52.5625</v>
      </c>
      <c r="P53" s="56">
        <f>SIN(PRODUCT(PI()/180,O53))</f>
        <v>0.7940169238552975</v>
      </c>
      <c r="Q53" s="56">
        <f>SIN(PRODUCT(PI()/180,L53))</f>
        <v>0.8672952330915158</v>
      </c>
      <c r="R53" s="56">
        <f>COS(PRODUCT(PI()/180,O53))</f>
        <v>0.6078956527491955</v>
      </c>
      <c r="S53" s="56">
        <f>COS(PRODUCT(PI()/180,L53))</f>
        <v>0.4977941127180325</v>
      </c>
      <c r="T53" s="56">
        <f>COS(PRODUCT(PI()/180,SUM(K53,-N53)))</f>
        <v>0.9677824535432009</v>
      </c>
      <c r="U53" s="56">
        <f>SUM(PRODUCT(Q53,P53),PRODUCT(S53,R53,T53))</f>
        <v>0.9815047190184767</v>
      </c>
      <c r="V53" s="56">
        <f>ACOS(U53)</f>
        <v>0.19262697850651833</v>
      </c>
      <c r="W53" s="56">
        <f>SIN(V53)</f>
        <v>0.19143794436960798</v>
      </c>
      <c r="X53" s="56">
        <f>PRODUCT(SUM(Q53,-PRODUCT(P53,U53)),PRODUCT(1/R53,1/W53))</f>
        <v>0.755870323311781</v>
      </c>
      <c r="Y53" s="57">
        <f>IF(K53=N53,IF(L53&gt;O53,0,180),PRODUCT(180,1/PI(),ACOS(X53)))</f>
        <v>40.898525087094995</v>
      </c>
    </row>
    <row r="54" spans="1:25" s="58" customFormat="1" ht="12.75">
      <c r="A54" s="47">
        <v>50.065</v>
      </c>
      <c r="B54" s="49" t="s">
        <v>178</v>
      </c>
      <c r="C54" s="49" t="s">
        <v>179</v>
      </c>
      <c r="D54" s="50">
        <f>IF(AND(N54&gt;K54,Y54&lt;180),SUM(360,-Y54),Y54)</f>
        <v>257.10208198426756</v>
      </c>
      <c r="E54" s="50">
        <f>PRODUCT(6371,ACOS(SUM(PRODUCT(COS(PRODUCT(PI()/180,O54)),COS(PRODUCT(PI()/180,L54)),COS(PRODUCT(PI()/180,SUM(K54,-N54)))),PRODUCT(SIN(PRODUCT(PI()/180,O54)),SIN(PRODUCT(PI()/180,L54))))))</f>
        <v>1147.780874437258</v>
      </c>
      <c r="F54" s="51">
        <v>10</v>
      </c>
      <c r="G54" s="51" t="s">
        <v>180</v>
      </c>
      <c r="H54" s="52"/>
      <c r="I54" s="53" t="s">
        <v>81</v>
      </c>
      <c r="J54" s="54"/>
      <c r="K54" s="55">
        <f>SUM(SUM(-180,PRODUCT(2,SUM(CODE(MID(C54,1,1)),-65),10)),PRODUCT((SUM(CODE(MID(C54,3,1)),-48)),2),PRODUCT(SUM(CODE(MID(C54,5,1)),-65),1/12),1/24)</f>
        <v>-2.1250000000000013</v>
      </c>
      <c r="L54" s="55">
        <f>SUM(SUM(-90,PRODUCT(SUM(CODE(MID(C54,2,1)),-65),10)),SUM(CODE(MID(C54,4,1)),-48),PRODUCT(SUM(CODE(RIGHT(C54,1)),-65),1/24),1/48)</f>
        <v>49.1875</v>
      </c>
      <c r="M54" s="46" t="str">
        <f>I$1</f>
        <v>JO62QN</v>
      </c>
      <c r="N54" s="55">
        <f>SUM(SUM(-180,PRODUCT(2,SUM(CODE(MID(M54,1,1)),-65),10)),PRODUCT((SUM(CODE(MID(M54,3,1)),-48)),2),PRODUCT(SUM(CODE(MID(M54,5,1)),-65),1/12),1/24)</f>
        <v>13.375</v>
      </c>
      <c r="O54" s="55">
        <f>SUM(SUM(-90,PRODUCT(SUM(CODE(MID(M54,2,1)),-65),10)),SUM(CODE(MID(M54,4,1)),-48),PRODUCT(SUM(CODE(RIGHT(M54,1)),-65),1/24),1/48)</f>
        <v>52.5625</v>
      </c>
      <c r="P54" s="56">
        <f>SIN(PRODUCT(PI()/180,O54))</f>
        <v>0.7940169238552975</v>
      </c>
      <c r="Q54" s="56">
        <f>SIN(PRODUCT(PI()/180,L54))</f>
        <v>0.7568524833759904</v>
      </c>
      <c r="R54" s="56">
        <f>COS(PRODUCT(PI()/180,O54))</f>
        <v>0.6078956527491955</v>
      </c>
      <c r="S54" s="56">
        <f>COS(PRODUCT(PI()/180,L54))</f>
        <v>0.6535857391403183</v>
      </c>
      <c r="T54" s="56">
        <f>COS(PRODUCT(PI()/180,SUM(K54,-N54)))</f>
        <v>0.963630453208623</v>
      </c>
      <c r="U54" s="56">
        <f>SUM(PRODUCT(Q54,P54),PRODUCT(S54,R54,T54))</f>
        <v>0.9838155553731833</v>
      </c>
      <c r="V54" s="56">
        <f>ACOS(U54)</f>
        <v>0.18015709848332415</v>
      </c>
      <c r="W54" s="56">
        <f>SIN(V54)</f>
        <v>0.17918413156793447</v>
      </c>
      <c r="X54" s="56">
        <f>PRODUCT(SUM(Q54,-PRODUCT(P54,U54)),PRODUCT(1/R54,1/W54))</f>
        <v>-0.2232146954977372</v>
      </c>
      <c r="Y54" s="57">
        <f>IF(K54=N54,IF(L54&gt;O54,0,180),PRODUCT(180,1/PI(),ACOS(X54)))</f>
        <v>102.89791801573247</v>
      </c>
    </row>
    <row r="55" spans="1:25" s="58" customFormat="1" ht="12.75">
      <c r="A55" s="59">
        <v>50.066</v>
      </c>
      <c r="B55" s="60" t="s">
        <v>181</v>
      </c>
      <c r="C55" s="61" t="s">
        <v>182</v>
      </c>
      <c r="D55" s="50">
        <f>IF(AND(N55&gt;K55,Y55&lt;180),SUM(360,-Y55),Y55)</f>
        <v>162.06828856039954</v>
      </c>
      <c r="E55" s="50">
        <f>PRODUCT(6371,ACOS(SUM(PRODUCT(COS(PRODUCT(PI()/180,O55)),COS(PRODUCT(PI()/180,L55)),COS(PRODUCT(PI()/180,SUM(K55,-N55)))),PRODUCT(SIN(PRODUCT(PI()/180,O55)),SIN(PRODUCT(PI()/180,L55))))))</f>
        <v>523.4321195717977</v>
      </c>
      <c r="F55" s="52"/>
      <c r="G55" s="52"/>
      <c r="H55" s="52" t="s">
        <v>183</v>
      </c>
      <c r="I55" s="53" t="s">
        <v>184</v>
      </c>
      <c r="J55" s="54"/>
      <c r="K55" s="55">
        <f>SUM(SUM(-180,PRODUCT(2,SUM(CODE(MID(C55,1,1)),-65),10)),PRODUCT((SUM(CODE(MID(C55,3,1)),-48)),2),PRODUCT(SUM(CODE(MID(C55,5,1)),-65),1/12),1/24)</f>
        <v>15.541666666666666</v>
      </c>
      <c r="L55" s="55">
        <f>SUM(SUM(-90,PRODUCT(SUM(CODE(MID(C55,2,1)),-65),10)),SUM(CODE(MID(C55,4,1)),-48),PRODUCT(SUM(CODE(RIGHT(C55,1)),-65),1/24),1/48)</f>
        <v>48.0625</v>
      </c>
      <c r="M55" s="46" t="str">
        <f>I$1</f>
        <v>JO62QN</v>
      </c>
      <c r="N55" s="55">
        <f>SUM(SUM(-180,PRODUCT(2,SUM(CODE(MID(M55,1,1)),-65),10)),PRODUCT((SUM(CODE(MID(M55,3,1)),-48)),2),PRODUCT(SUM(CODE(MID(M55,5,1)),-65),1/12),1/24)</f>
        <v>13.375</v>
      </c>
      <c r="O55" s="55">
        <f>SUM(SUM(-90,PRODUCT(SUM(CODE(MID(M55,2,1)),-65),10)),SUM(CODE(MID(M55,4,1)),-48),PRODUCT(SUM(CODE(RIGHT(M55,1)),-65),1/24),1/48)</f>
        <v>52.5625</v>
      </c>
      <c r="P55" s="56">
        <f>SIN(PRODUCT(PI()/180,O55))</f>
        <v>0.7940169238552975</v>
      </c>
      <c r="Q55" s="56">
        <f>SIN(PRODUCT(PI()/180,L55))</f>
        <v>0.7438742914572134</v>
      </c>
      <c r="R55" s="56">
        <f>COS(PRODUCT(PI()/180,O55))</f>
        <v>0.6078956527491955</v>
      </c>
      <c r="S55" s="56">
        <f>COS(PRODUCT(PI()/180,L55))</f>
        <v>0.6683195631649793</v>
      </c>
      <c r="T55" s="56">
        <f>COS(PRODUCT(PI()/180,SUM(K55,-N55)))</f>
        <v>0.9992850804242445</v>
      </c>
      <c r="U55" s="56">
        <f>SUM(PRODUCT(Q55,P55),PRODUCT(S55,R55,T55))</f>
        <v>0.9966268843886466</v>
      </c>
      <c r="V55" s="56">
        <f>ACOS(U55)</f>
        <v>0.08215854961101832</v>
      </c>
      <c r="W55" s="56">
        <f>SIN(V55)</f>
        <v>0.08206615205905138</v>
      </c>
      <c r="X55" s="56">
        <f>PRODUCT(SUM(Q55,-PRODUCT(P55,U55)),PRODUCT(1/R55,1/W55))</f>
        <v>-0.9514241457685344</v>
      </c>
      <c r="Y55" s="57">
        <f>IF(K55=N55,IF(L55&gt;O55,0,180),PRODUCT(180,1/PI(),ACOS(X55)))</f>
        <v>162.06828856039954</v>
      </c>
    </row>
    <row r="56" spans="1:25" s="58" customFormat="1" ht="12.75">
      <c r="A56" s="47">
        <v>50.067</v>
      </c>
      <c r="B56" s="49" t="s">
        <v>185</v>
      </c>
      <c r="C56" s="49" t="s">
        <v>186</v>
      </c>
      <c r="D56" s="50">
        <f>IF(AND(N56&gt;K56,Y56&lt;180),SUM(360,-Y56),Y56)</f>
        <v>21.169627343329843</v>
      </c>
      <c r="E56" s="50">
        <f>PRODUCT(6371,ACOS(SUM(PRODUCT(COS(PRODUCT(PI()/180,O56)),COS(PRODUCT(PI()/180,L56)),COS(PRODUCT(PI()/180,SUM(K56,-N56)))),PRODUCT(SIN(PRODUCT(PI()/180,O56)),SIN(PRODUCT(PI()/180,L56))))))</f>
        <v>1712.3596453558314</v>
      </c>
      <c r="F56" s="51">
        <v>35</v>
      </c>
      <c r="G56" s="51" t="s">
        <v>187</v>
      </c>
      <c r="H56" s="52"/>
      <c r="I56" s="53" t="s">
        <v>48</v>
      </c>
      <c r="J56" s="54"/>
      <c r="K56" s="55">
        <f>SUM(SUM(-180,PRODUCT(2,SUM(CODE(MID(C56,1,1)),-65),10)),PRODUCT((SUM(CODE(MID(C56,3,1)),-48)),2),PRODUCT(SUM(CODE(MID(C56,5,1)),-65),1/12),1/24)</f>
        <v>27.208333333333332</v>
      </c>
      <c r="L56" s="55">
        <f>SUM(SUM(-90,PRODUCT(SUM(CODE(MID(C56,2,1)),-65),10)),SUM(CODE(MID(C56,4,1)),-48),PRODUCT(SUM(CODE(RIGHT(C56,1)),-65),1/24),1/48)</f>
        <v>66.35416666666666</v>
      </c>
      <c r="M56" s="46" t="str">
        <f>I$1</f>
        <v>JO62QN</v>
      </c>
      <c r="N56" s="55">
        <f>SUM(SUM(-180,PRODUCT(2,SUM(CODE(MID(M56,1,1)),-65),10)),PRODUCT((SUM(CODE(MID(M56,3,1)),-48)),2),PRODUCT(SUM(CODE(MID(M56,5,1)),-65),1/12),1/24)</f>
        <v>13.375</v>
      </c>
      <c r="O56" s="55">
        <f>SUM(SUM(-90,PRODUCT(SUM(CODE(MID(M56,2,1)),-65),10)),SUM(CODE(MID(M56,4,1)),-48),PRODUCT(SUM(CODE(RIGHT(M56,1)),-65),1/24),1/48)</f>
        <v>52.5625</v>
      </c>
      <c r="P56" s="56">
        <f>SIN(PRODUCT(PI()/180,O56))</f>
        <v>0.7940169238552975</v>
      </c>
      <c r="Q56" s="56">
        <f>SIN(PRODUCT(PI()/180,L56))</f>
        <v>0.9160421801669003</v>
      </c>
      <c r="R56" s="56">
        <f>COS(PRODUCT(PI()/180,O56))</f>
        <v>0.6078956527491955</v>
      </c>
      <c r="S56" s="56">
        <f>COS(PRODUCT(PI()/180,L56))</f>
        <v>0.40108194194587243</v>
      </c>
      <c r="T56" s="56">
        <f>COS(PRODUCT(PI()/180,SUM(K56,-N56)))</f>
        <v>0.970995342430206</v>
      </c>
      <c r="U56" s="56">
        <f>SUM(PRODUCT(Q56,P56),PRODUCT(S56,R56,T56))</f>
        <v>0.9640971642347835</v>
      </c>
      <c r="V56" s="56">
        <f>ACOS(U56)</f>
        <v>0.26877407712381596</v>
      </c>
      <c r="W56" s="56">
        <f>SIN(V56)</f>
        <v>0.26554972776195573</v>
      </c>
      <c r="X56" s="56">
        <f>PRODUCT(SUM(Q56,-PRODUCT(P56,U56)),PRODUCT(1/R56,1/W56))</f>
        <v>0.9325153684302063</v>
      </c>
      <c r="Y56" s="57">
        <f>IF(K56=N56,IF(L56&gt;O56,0,180),PRODUCT(180,1/PI(),ACOS(X56)))</f>
        <v>21.169627343329843</v>
      </c>
    </row>
    <row r="57" spans="1:25" s="58" customFormat="1" ht="12.75">
      <c r="A57" s="47">
        <v>50.07</v>
      </c>
      <c r="B57" s="49" t="s">
        <v>188</v>
      </c>
      <c r="C57" s="49" t="s">
        <v>189</v>
      </c>
      <c r="D57" s="50">
        <f>IF(AND(N57&gt;K57,Y57&lt;180),SUM(360,-Y57),Y57)</f>
        <v>3.086117295450622</v>
      </c>
      <c r="E57" s="50">
        <f>PRODUCT(6371,ACOS(SUM(PRODUCT(COS(PRODUCT(PI()/180,O57)),COS(PRODUCT(PI()/180,L57)),COS(PRODUCT(PI()/180,SUM(K57,-N57)))),PRODUCT(SIN(PRODUCT(PI()/180,O57)),SIN(PRODUCT(PI()/180,L57))))))</f>
        <v>1174.4565600956253</v>
      </c>
      <c r="F57" s="51">
        <v>10</v>
      </c>
      <c r="G57" s="51" t="s">
        <v>173</v>
      </c>
      <c r="H57" s="52"/>
      <c r="I57" s="53" t="s">
        <v>48</v>
      </c>
      <c r="J57" s="54"/>
      <c r="K57" s="55">
        <f>SUM(SUM(-180,PRODUCT(2,SUM(CODE(MID(C57,1,1)),-65),10)),PRODUCT((SUM(CODE(MID(C57,3,1)),-48)),2),PRODUCT(SUM(CODE(MID(C57,5,1)),-65),1/12),1/24)</f>
        <v>14.625</v>
      </c>
      <c r="L57" s="55">
        <f>SUM(SUM(-90,PRODUCT(SUM(CODE(MID(C57,2,1)),-65),10)),SUM(CODE(MID(C57,4,1)),-48),PRODUCT(SUM(CODE(RIGHT(C57,1)),-65),1/24),1/48)</f>
        <v>63.10416666666667</v>
      </c>
      <c r="M57" s="46" t="str">
        <f>I$1</f>
        <v>JO62QN</v>
      </c>
      <c r="N57" s="55">
        <f>SUM(SUM(-180,PRODUCT(2,SUM(CODE(MID(M57,1,1)),-65),10)),PRODUCT((SUM(CODE(MID(M57,3,1)),-48)),2),PRODUCT(SUM(CODE(MID(M57,5,1)),-65),1/12),1/24)</f>
        <v>13.375</v>
      </c>
      <c r="O57" s="55">
        <f>SUM(SUM(-90,PRODUCT(SUM(CODE(MID(M57,2,1)),-65),10)),SUM(CODE(MID(M57,4,1)),-48),PRODUCT(SUM(CODE(RIGHT(M57,1)),-65),1/24),1/48)</f>
        <v>52.5625</v>
      </c>
      <c r="P57" s="56">
        <f>SIN(PRODUCT(PI()/180,O57))</f>
        <v>0.7940169238552975</v>
      </c>
      <c r="Q57" s="56">
        <f>SIN(PRODUCT(PI()/180,L57))</f>
        <v>0.8918304292275834</v>
      </c>
      <c r="R57" s="56">
        <f>COS(PRODUCT(PI()/180,O57))</f>
        <v>0.6078956527491955</v>
      </c>
      <c r="S57" s="56">
        <f>COS(PRODUCT(PI()/180,L57))</f>
        <v>0.45236985476902025</v>
      </c>
      <c r="T57" s="56">
        <f>COS(PRODUCT(PI()/180,SUM(K57,-N57)))</f>
        <v>0.9997620270799091</v>
      </c>
      <c r="U57" s="56">
        <f>SUM(PRODUCT(Q57,P57),PRODUCT(S57,R57,T57))</f>
        <v>0.9830566811184918</v>
      </c>
      <c r="V57" s="56">
        <f>ACOS(U57)</f>
        <v>0.1843441469307213</v>
      </c>
      <c r="W57" s="56">
        <f>SIN(V57)</f>
        <v>0.1833018322556979</v>
      </c>
      <c r="X57" s="56">
        <f>PRODUCT(SUM(Q57,-PRODUCT(P57,U57)),PRODUCT(1/R57,1/W57))</f>
        <v>0.9985497442517466</v>
      </c>
      <c r="Y57" s="57">
        <f>IF(K57=N57,IF(L57&gt;O57,0,180),PRODUCT(180,1/PI(),ACOS(X57)))</f>
        <v>3.086117295450622</v>
      </c>
    </row>
    <row r="58" spans="1:25" s="58" customFormat="1" ht="12.75">
      <c r="A58" s="47">
        <v>50.072</v>
      </c>
      <c r="B58" s="49" t="s">
        <v>190</v>
      </c>
      <c r="C58" s="49" t="s">
        <v>191</v>
      </c>
      <c r="D58" s="50">
        <f>IF(AND(N58&gt;K58,Y58&lt;180),SUM(360,-Y58),Y58)</f>
        <v>232.43402342490907</v>
      </c>
      <c r="E58" s="50">
        <f>PRODUCT(6371,ACOS(SUM(PRODUCT(COS(PRODUCT(PI()/180,O58)),COS(PRODUCT(PI()/180,L58)),COS(PRODUCT(PI()/180,SUM(K58,-N58)))),PRODUCT(SIN(PRODUCT(PI()/180,O58)),SIN(PRODUCT(PI()/180,L58))))))</f>
        <v>3609.1614725965132</v>
      </c>
      <c r="F58" s="51">
        <v>1</v>
      </c>
      <c r="G58" s="51" t="s">
        <v>43</v>
      </c>
      <c r="H58" s="52"/>
      <c r="I58" s="53" t="s">
        <v>157</v>
      </c>
      <c r="J58" s="54"/>
      <c r="K58" s="55">
        <f>SUM(SUM(-180,PRODUCT(2,SUM(CODE(MID(C58,1,1)),-65),10)),PRODUCT((SUM(CODE(MID(C58,3,1)),-48)),2),PRODUCT(SUM(CODE(MID(C58,5,1)),-65),1/12),1/24)</f>
        <v>-15.458333333333334</v>
      </c>
      <c r="L58" s="55">
        <f>SUM(SUM(-90,PRODUCT(SUM(CODE(MID(C58,2,1)),-65),10)),SUM(CODE(MID(C58,4,1)),-48),PRODUCT(SUM(CODE(RIGHT(C58,1)),-65),1/24),1/48)</f>
        <v>28.104166666666668</v>
      </c>
      <c r="M58" s="46" t="str">
        <f>I$1</f>
        <v>JO62QN</v>
      </c>
      <c r="N58" s="55">
        <f>SUM(SUM(-180,PRODUCT(2,SUM(CODE(MID(M58,1,1)),-65),10)),PRODUCT((SUM(CODE(MID(M58,3,1)),-48)),2),PRODUCT(SUM(CODE(MID(M58,5,1)),-65),1/12),1/24)</f>
        <v>13.375</v>
      </c>
      <c r="O58" s="55">
        <f>SUM(SUM(-90,PRODUCT(SUM(CODE(MID(M58,2,1)),-65),10)),SUM(CODE(MID(M58,4,1)),-48),PRODUCT(SUM(CODE(RIGHT(M58,1)),-65),1/24),1/48)</f>
        <v>52.5625</v>
      </c>
      <c r="P58" s="56">
        <f>SIN(PRODUCT(PI()/180,O58))</f>
        <v>0.7940169238552975</v>
      </c>
      <c r="Q58" s="56">
        <f>SIN(PRODUCT(PI()/180,L58))</f>
        <v>0.471076030049849</v>
      </c>
      <c r="R58" s="56">
        <f>COS(PRODUCT(PI()/180,O58))</f>
        <v>0.6078956527491955</v>
      </c>
      <c r="S58" s="56">
        <f>COS(PRODUCT(PI()/180,L58))</f>
        <v>0.8820926107345384</v>
      </c>
      <c r="T58" s="56">
        <f>COS(PRODUCT(PI()/180,SUM(K58,-N58)))</f>
        <v>0.8760262588340786</v>
      </c>
      <c r="U58" s="56">
        <f>SUM(PRODUCT(Q58,P58),PRODUCT(S58,R58,T58))</f>
        <v>0.8437853715287104</v>
      </c>
      <c r="V58" s="56">
        <f>ACOS(U58)</f>
        <v>0.5664984260864092</v>
      </c>
      <c r="W58" s="56">
        <f>SIN(V58)</f>
        <v>0.5366807680494581</v>
      </c>
      <c r="X58" s="56">
        <f>PRODUCT(SUM(Q58,-PRODUCT(P58,U58)),PRODUCT(1/R58,1/W58))</f>
        <v>-0.6096745782933531</v>
      </c>
      <c r="Y58" s="57">
        <f>IF(K58=N58,IF(L58&gt;O58,0,180),PRODUCT(180,1/PI(),ACOS(X58)))</f>
        <v>127.56597657509094</v>
      </c>
    </row>
    <row r="59" spans="1:25" s="58" customFormat="1" ht="12.75">
      <c r="A59" s="59">
        <v>50.08</v>
      </c>
      <c r="B59" s="60" t="s">
        <v>192</v>
      </c>
      <c r="C59" s="61" t="s">
        <v>193</v>
      </c>
      <c r="D59" s="50">
        <f>IF(AND(N59&gt;K59,Y59&lt;180),SUM(360,-Y59),Y59)</f>
        <v>224.99008239403884</v>
      </c>
      <c r="E59" s="50">
        <f>PRODUCT(6371,ACOS(SUM(PRODUCT(COS(PRODUCT(PI()/180,O59)),COS(PRODUCT(PI()/180,L59)),COS(PRODUCT(PI()/180,SUM(K59,-N59)))),PRODUCT(SIN(PRODUCT(PI()/180,O59)),SIN(PRODUCT(PI()/180,L59))))))</f>
        <v>881.616607219066</v>
      </c>
      <c r="F59" s="52"/>
      <c r="G59" s="52"/>
      <c r="H59" s="52"/>
      <c r="I59" s="53" t="s">
        <v>194</v>
      </c>
      <c r="J59" s="54"/>
      <c r="K59" s="55">
        <f>SUM(SUM(-180,PRODUCT(2,SUM(CODE(MID(C59,1,1)),-65),10)),PRODUCT((SUM(CODE(MID(C59,3,1)),-48)),2),PRODUCT(SUM(CODE(MID(C59,5,1)),-65),1/12),1/24)</f>
        <v>5.208333333333333</v>
      </c>
      <c r="L59" s="55">
        <f>SUM(SUM(-90,PRODUCT(SUM(CODE(MID(C59,2,1)),-65),10)),SUM(CODE(MID(C59,4,1)),-48),PRODUCT(SUM(CODE(RIGHT(C59,1)),-65),1/24),1/48)</f>
        <v>46.645833333333336</v>
      </c>
      <c r="M59" s="46" t="str">
        <f>I$1</f>
        <v>JO62QN</v>
      </c>
      <c r="N59" s="55">
        <f>SUM(SUM(-180,PRODUCT(2,SUM(CODE(MID(M59,1,1)),-65),10)),PRODUCT((SUM(CODE(MID(M59,3,1)),-48)),2),PRODUCT(SUM(CODE(MID(M59,5,1)),-65),1/12),1/24)</f>
        <v>13.375</v>
      </c>
      <c r="O59" s="55">
        <f>SUM(SUM(-90,PRODUCT(SUM(CODE(MID(M59,2,1)),-65),10)),SUM(CODE(MID(M59,4,1)),-48),PRODUCT(SUM(CODE(RIGHT(M59,1)),-65),1/24),1/48)</f>
        <v>52.5625</v>
      </c>
      <c r="P59" s="56">
        <f>SIN(PRODUCT(PI()/180,O59))</f>
        <v>0.7940169238552975</v>
      </c>
      <c r="Q59" s="56">
        <f>SIN(PRODUCT(PI()/180,L59))</f>
        <v>0.727124068993693</v>
      </c>
      <c r="R59" s="56">
        <f>COS(PRODUCT(PI()/180,O59))</f>
        <v>0.6078956527491955</v>
      </c>
      <c r="S59" s="56">
        <f>COS(PRODUCT(PI()/180,L59))</f>
        <v>0.6865060730176065</v>
      </c>
      <c r="T59" s="56">
        <f>COS(PRODUCT(PI()/180,SUM(K59,-N59)))</f>
        <v>0.9898590415514598</v>
      </c>
      <c r="U59" s="56">
        <f>SUM(PRODUCT(Q59,P59),PRODUCT(S59,R59,T59))</f>
        <v>0.9904408079714448</v>
      </c>
      <c r="V59" s="56">
        <f>ACOS(U59)</f>
        <v>0.13837962756538472</v>
      </c>
      <c r="W59" s="56">
        <f>SIN(V59)</f>
        <v>0.13793841344916039</v>
      </c>
      <c r="X59" s="56">
        <f>PRODUCT(SUM(Q59,-PRODUCT(P59,U59)),PRODUCT(1/R59,1/W59))</f>
        <v>-0.7072291671548058</v>
      </c>
      <c r="Y59" s="57">
        <f>IF(K59=N59,IF(L59&gt;O59,0,180),PRODUCT(180,1/PI(),ACOS(X59)))</f>
        <v>135.00991760596116</v>
      </c>
    </row>
    <row r="60" spans="1:25" s="58" customFormat="1" ht="12.75">
      <c r="A60" s="59">
        <v>50.083</v>
      </c>
      <c r="B60" s="60" t="s">
        <v>195</v>
      </c>
      <c r="C60" s="61" t="s">
        <v>196</v>
      </c>
      <c r="D60" s="50">
        <f>IF(AND(N60&gt;K60,Y60&lt;180),SUM(360,-Y60),Y60)</f>
        <v>203.84158639758797</v>
      </c>
      <c r="E60" s="50">
        <f>PRODUCT(6371,ACOS(SUM(PRODUCT(COS(PRODUCT(PI()/180,O60)),COS(PRODUCT(PI()/180,L60)),COS(PRODUCT(PI()/180,SUM(K60,-N60)))),PRODUCT(SIN(PRODUCT(PI()/180,O60)),SIN(PRODUCT(PI()/180,L60))))))</f>
        <v>372.49328452101935</v>
      </c>
      <c r="F60" s="52">
        <v>2</v>
      </c>
      <c r="G60" s="52" t="s">
        <v>197</v>
      </c>
      <c r="H60" s="52" t="s">
        <v>198</v>
      </c>
      <c r="I60" s="53" t="s">
        <v>199</v>
      </c>
      <c r="J60" s="54"/>
      <c r="K60" s="55">
        <f>SUM(SUM(-180,PRODUCT(2,SUM(CODE(MID(C60,1,1)),-65),10)),PRODUCT((SUM(CODE(MID(C60,3,1)),-48)),2),PRODUCT(SUM(CODE(MID(C60,5,1)),-65),1/12),1/24)</f>
        <v>11.291666666666666</v>
      </c>
      <c r="L60" s="55">
        <f>SUM(SUM(-90,PRODUCT(SUM(CODE(MID(C60,2,1)),-65),10)),SUM(CODE(MID(C60,4,1)),-48),PRODUCT(SUM(CODE(RIGHT(C60,1)),-65),1/24),1/48)</f>
        <v>49.47916666666667</v>
      </c>
      <c r="M60" s="46" t="str">
        <f>I$1</f>
        <v>JO62QN</v>
      </c>
      <c r="N60" s="55">
        <f>SUM(SUM(-180,PRODUCT(2,SUM(CODE(MID(M60,1,1)),-65),10)),PRODUCT((SUM(CODE(MID(M60,3,1)),-48)),2),PRODUCT(SUM(CODE(MID(M60,5,1)),-65),1/12),1/24)</f>
        <v>13.375</v>
      </c>
      <c r="O60" s="55">
        <f>SUM(SUM(-90,PRODUCT(SUM(CODE(MID(M60,2,1)),-65),10)),SUM(CODE(MID(M60,4,1)),-48),PRODUCT(SUM(CODE(RIGHT(M60,1)),-65),1/24),1/48)</f>
        <v>52.5625</v>
      </c>
      <c r="P60" s="56">
        <f>SIN(PRODUCT(PI()/180,O60))</f>
        <v>0.7940169238552975</v>
      </c>
      <c r="Q60" s="56">
        <f>SIN(PRODUCT(PI()/180,L60))</f>
        <v>0.7601697693634277</v>
      </c>
      <c r="R60" s="56">
        <f>COS(PRODUCT(PI()/180,O60))</f>
        <v>0.6078956527491955</v>
      </c>
      <c r="S60" s="56">
        <f>COS(PRODUCT(PI()/180,L60))</f>
        <v>0.649724496803032</v>
      </c>
      <c r="T60" s="56">
        <f>COS(PRODUCT(PI()/180,SUM(K60,-N60)))</f>
        <v>0.99933901072173</v>
      </c>
      <c r="U60" s="56">
        <f>SUM(PRODUCT(Q60,P60),PRODUCT(S60,R60,T60))</f>
        <v>0.9982912915388893</v>
      </c>
      <c r="V60" s="56">
        <f>ACOS(U60)</f>
        <v>0.05846700431973306</v>
      </c>
      <c r="W60" s="56">
        <f>SIN(V60)</f>
        <v>0.058433699503080805</v>
      </c>
      <c r="X60" s="56">
        <f>PRODUCT(SUM(Q60,-PRODUCT(P60,U60)),PRODUCT(1/R60,1/W60))</f>
        <v>-0.9146665257985277</v>
      </c>
      <c r="Y60" s="57">
        <f>IF(K60=N60,IF(L60&gt;O60,0,180),PRODUCT(180,1/PI(),ACOS(X60)))</f>
        <v>156.15841360241203</v>
      </c>
    </row>
    <row r="61" spans="1:25" s="58" customFormat="1" ht="12.75">
      <c r="A61" s="59">
        <v>50.083</v>
      </c>
      <c r="B61" s="60" t="s">
        <v>200</v>
      </c>
      <c r="C61" s="61" t="s">
        <v>201</v>
      </c>
      <c r="D61" s="50">
        <f>IF(AND(N61&gt;K61,Y61&lt;180),SUM(360,-Y61),Y61)</f>
        <v>254.92691087065742</v>
      </c>
      <c r="E61" s="50">
        <f>PRODUCT(6371,ACOS(SUM(PRODUCT(COS(PRODUCT(PI()/180,O61)),COS(PRODUCT(PI()/180,L61)),COS(PRODUCT(PI()/180,SUM(K61,-N61)))),PRODUCT(SIN(PRODUCT(PI()/180,O61)),SIN(PRODUCT(PI()/180,L61))))))</f>
        <v>486.10277998631716</v>
      </c>
      <c r="F61" s="52">
        <v>2</v>
      </c>
      <c r="G61" s="52" t="s">
        <v>55</v>
      </c>
      <c r="H61" s="52"/>
      <c r="I61" s="53" t="s">
        <v>202</v>
      </c>
      <c r="J61" s="54"/>
      <c r="K61" s="55">
        <f>SUM(SUM(-180,PRODUCT(2,SUM(CODE(MID(C61,1,1)),-65),10)),PRODUCT((SUM(CODE(MID(C61,3,1)),-48)),2),PRODUCT(SUM(CODE(MID(C61,5,1)),-65),1/12),1/24)</f>
        <v>6.625</v>
      </c>
      <c r="L61" s="55">
        <f>SUM(SUM(-90,PRODUCT(SUM(CODE(MID(C61,2,1)),-65),10)),SUM(CODE(MID(C61,4,1)),-48),PRODUCT(SUM(CODE(RIGHT(C61,1)),-65),1/24),1/48)</f>
        <v>51.22916666666667</v>
      </c>
      <c r="M61" s="46" t="str">
        <f>I$1</f>
        <v>JO62QN</v>
      </c>
      <c r="N61" s="55">
        <f>SUM(SUM(-180,PRODUCT(2,SUM(CODE(MID(M61,1,1)),-65),10)),PRODUCT((SUM(CODE(MID(M61,3,1)),-48)),2),PRODUCT(SUM(CODE(MID(M61,5,1)),-65),1/12),1/24)</f>
        <v>13.375</v>
      </c>
      <c r="O61" s="55">
        <f>SUM(SUM(-90,PRODUCT(SUM(CODE(MID(M61,2,1)),-65),10)),SUM(CODE(MID(M61,4,1)),-48),PRODUCT(SUM(CODE(RIGHT(M61,1)),-65),1/24),1/48)</f>
        <v>52.5625</v>
      </c>
      <c r="P61" s="56">
        <f>SIN(PRODUCT(PI()/180,O61))</f>
        <v>0.7940169238552975</v>
      </c>
      <c r="Q61" s="56">
        <f>SIN(PRODUCT(PI()/180,L61))</f>
        <v>0.7796568393457075</v>
      </c>
      <c r="R61" s="56">
        <f>COS(PRODUCT(PI()/180,O61))</f>
        <v>0.6078956527491955</v>
      </c>
      <c r="S61" s="56">
        <f>COS(PRODUCT(PI()/180,L61))</f>
        <v>0.6262070048006981</v>
      </c>
      <c r="T61" s="56">
        <f>COS(PRODUCT(PI()/180,SUM(K61,-N61)))</f>
        <v>0.9930684569549263</v>
      </c>
      <c r="U61" s="56">
        <f>SUM(PRODUCT(Q61,P61),PRODUCT(S61,R61,T61))</f>
        <v>0.997090620975323</v>
      </c>
      <c r="V61" s="56">
        <f>ACOS(U61)</f>
        <v>0.07629929053309012</v>
      </c>
      <c r="W61" s="56">
        <f>SIN(V61)</f>
        <v>0.07622528165277466</v>
      </c>
      <c r="X61" s="56">
        <f>PRODUCT(SUM(Q61,-PRODUCT(P61,U61)),PRODUCT(1/R61,1/W61))</f>
        <v>-0.2600510135563957</v>
      </c>
      <c r="Y61" s="57">
        <f>IF(K61=N61,IF(L61&gt;O61,0,180),PRODUCT(180,1/PI(),ACOS(X61)))</f>
        <v>105.07308912934259</v>
      </c>
    </row>
    <row r="62" spans="1:25" s="58" customFormat="1" ht="12.75">
      <c r="A62" s="59">
        <v>50.083</v>
      </c>
      <c r="B62" s="60" t="s">
        <v>203</v>
      </c>
      <c r="C62" s="61" t="s">
        <v>204</v>
      </c>
      <c r="D62" s="50">
        <f>IF(AND(N62&gt;K62,Y62&lt;180),SUM(360,-Y62),Y62)</f>
        <v>0</v>
      </c>
      <c r="E62" s="50">
        <f>PRODUCT(6371,ACOS(SUM(PRODUCT(COS(PRODUCT(PI()/180,O62)),COS(PRODUCT(PI()/180,L62)),COS(PRODUCT(PI()/180,SUM(K62,-N62)))),PRODUCT(SIN(PRODUCT(PI()/180,O62)),SIN(PRODUCT(PI()/180,L62))))))</f>
        <v>171.425511910356</v>
      </c>
      <c r="F62" s="52">
        <v>2</v>
      </c>
      <c r="G62" s="52" t="s">
        <v>205</v>
      </c>
      <c r="H62" s="52"/>
      <c r="I62" s="53" t="s">
        <v>206</v>
      </c>
      <c r="J62" s="54"/>
      <c r="K62" s="55">
        <f>SUM(SUM(-180,PRODUCT(2,SUM(CODE(MID(C62,1,1)),-65),10)),PRODUCT((SUM(CODE(MID(C62,3,1)),-48)),2),PRODUCT(SUM(CODE(MID(C62,5,1)),-65),1/12),1/24)</f>
        <v>13.375</v>
      </c>
      <c r="L62" s="55">
        <f>SUM(SUM(-90,PRODUCT(SUM(CODE(MID(C62,2,1)),-65),10)),SUM(CODE(MID(C62,4,1)),-48),PRODUCT(SUM(CODE(RIGHT(C62,1)),-65),1/24),1/48)</f>
        <v>54.10416666666667</v>
      </c>
      <c r="M62" s="46" t="str">
        <f>I$1</f>
        <v>JO62QN</v>
      </c>
      <c r="N62" s="55">
        <f>SUM(SUM(-180,PRODUCT(2,SUM(CODE(MID(M62,1,1)),-65),10)),PRODUCT((SUM(CODE(MID(M62,3,1)),-48)),2),PRODUCT(SUM(CODE(MID(M62,5,1)),-65),1/12),1/24)</f>
        <v>13.375</v>
      </c>
      <c r="O62" s="55">
        <f>SUM(SUM(-90,PRODUCT(SUM(CODE(MID(M62,2,1)),-65),10)),SUM(CODE(MID(M62,4,1)),-48),PRODUCT(SUM(CODE(RIGHT(M62,1)),-65),1/24),1/48)</f>
        <v>52.5625</v>
      </c>
      <c r="P62" s="56">
        <f>SIN(PRODUCT(PI()/180,O62))</f>
        <v>0.7940169238552975</v>
      </c>
      <c r="Q62" s="56">
        <f>SIN(PRODUCT(PI()/180,L62))</f>
        <v>0.8100842805049226</v>
      </c>
      <c r="R62" s="56">
        <f>COS(PRODUCT(PI()/180,O62))</f>
        <v>0.6078956527491955</v>
      </c>
      <c r="S62" s="56">
        <f>COS(PRODUCT(PI()/180,L62))</f>
        <v>0.5863134472948934</v>
      </c>
      <c r="T62" s="56">
        <f>COS(PRODUCT(PI()/180,SUM(K62,-N62)))</f>
        <v>1</v>
      </c>
      <c r="U62" s="56">
        <f>SUM(PRODUCT(Q62,P62),PRODUCT(S62,R62,T62))</f>
        <v>0.999638024229011</v>
      </c>
      <c r="V62" s="56">
        <f>ACOS(U62)</f>
        <v>0.0269071593015784</v>
      </c>
      <c r="W62" s="56">
        <f>SIN(V62)</f>
        <v>0.026903912643314994</v>
      </c>
      <c r="X62" s="56">
        <f>PRODUCT(SUM(Q62,-PRODUCT(P62,U62)),PRODUCT(1/R62,1/W62))</f>
        <v>1.0000000000000393</v>
      </c>
      <c r="Y62" s="57">
        <f>IF(K62=N62,IF(L62&gt;O62,0,180),PRODUCT(180,1/PI(),ACOS(X62)))</f>
        <v>0</v>
      </c>
    </row>
    <row r="63" spans="1:25" s="58" customFormat="1" ht="12.75">
      <c r="A63" s="47">
        <v>50.315</v>
      </c>
      <c r="B63" s="49" t="s">
        <v>207</v>
      </c>
      <c r="C63" s="49" t="s">
        <v>208</v>
      </c>
      <c r="D63" s="50">
        <f>IF(AND(N63&gt;K63,Y63&lt;180),SUM(360,-Y63),Y63)</f>
        <v>240.60147846582197</v>
      </c>
      <c r="E63" s="50">
        <f>PRODUCT(6371,ACOS(SUM(PRODUCT(COS(PRODUCT(PI()/180,O63)),COS(PRODUCT(PI()/180,L63)),COS(PRODUCT(PI()/180,SUM(K63,-N63)))),PRODUCT(SIN(PRODUCT(PI()/180,O63)),SIN(PRODUCT(PI()/180,L63))))))</f>
        <v>1148.8582490999627</v>
      </c>
      <c r="F63" s="51">
        <v>25</v>
      </c>
      <c r="G63" s="51" t="s">
        <v>34</v>
      </c>
      <c r="H63" s="52"/>
      <c r="I63" s="53" t="s">
        <v>81</v>
      </c>
      <c r="J63" s="54"/>
      <c r="K63" s="55">
        <f>SUM(SUM(-180,PRODUCT(2,SUM(CODE(MID(C63,1,1)),-65),10)),PRODUCT((SUM(CODE(MID(C63,3,1)),-48)),2),PRODUCT(SUM(CODE(MID(C63,5,1)),-65),1/12),1/24)</f>
        <v>0.20833333333333331</v>
      </c>
      <c r="L63" s="55">
        <f>SUM(SUM(-90,PRODUCT(SUM(CODE(MID(C63,2,1)),-65),10)),SUM(CODE(MID(C63,4,1)),-48),PRODUCT(SUM(CODE(RIGHT(C63,1)),-65),1/24),1/48)</f>
        <v>46.6875</v>
      </c>
      <c r="M63" s="46" t="str">
        <f>I$1</f>
        <v>JO62QN</v>
      </c>
      <c r="N63" s="55">
        <f>SUM(SUM(-180,PRODUCT(2,SUM(CODE(MID(M63,1,1)),-65),10)),PRODUCT((SUM(CODE(MID(M63,3,1)),-48)),2),PRODUCT(SUM(CODE(MID(M63,5,1)),-65),1/12),1/24)</f>
        <v>13.375</v>
      </c>
      <c r="O63" s="55">
        <f>SUM(SUM(-90,PRODUCT(SUM(CODE(MID(M63,2,1)),-65),10)),SUM(CODE(MID(M63,4,1)),-48),PRODUCT(SUM(CODE(RIGHT(M63,1)),-65),1/24),1/48)</f>
        <v>52.5625</v>
      </c>
      <c r="P63" s="56">
        <f>SIN(PRODUCT(PI()/180,O63))</f>
        <v>0.7940169238552975</v>
      </c>
      <c r="Q63" s="56">
        <f>SIN(PRODUCT(PI()/180,L63))</f>
        <v>0.7276231179845749</v>
      </c>
      <c r="R63" s="56">
        <f>COS(PRODUCT(PI()/180,O63))</f>
        <v>0.6078956527491955</v>
      </c>
      <c r="S63" s="56">
        <f>COS(PRODUCT(PI()/180,L63))</f>
        <v>0.6859771119901927</v>
      </c>
      <c r="T63" s="56">
        <f>COS(PRODUCT(PI()/180,SUM(K63,-N63)))</f>
        <v>0.9737115872561709</v>
      </c>
      <c r="U63" s="56">
        <f>SUM(PRODUCT(Q63,P63),PRODUCT(S63,R63,T63))</f>
        <v>0.9837852401850886</v>
      </c>
      <c r="V63" s="56">
        <f>ACOS(U63)</f>
        <v>0.1803262045361737</v>
      </c>
      <c r="W63" s="56">
        <f>SIN(V63)</f>
        <v>0.1793504981703912</v>
      </c>
      <c r="X63" s="56">
        <f>PRODUCT(SUM(Q63,-PRODUCT(P63,U63)),PRODUCT(1/R63,1/W63))</f>
        <v>-0.4908812725664789</v>
      </c>
      <c r="Y63" s="57">
        <f>IF(K63=N63,IF(L63&gt;O63,0,180),PRODUCT(180,1/PI(),ACOS(X63)))</f>
        <v>119.39852153417802</v>
      </c>
    </row>
    <row r="64" spans="1:25" s="58" customFormat="1" ht="12.75">
      <c r="A64" s="47">
        <v>50.415</v>
      </c>
      <c r="B64" s="49" t="s">
        <v>209</v>
      </c>
      <c r="C64" s="49" t="s">
        <v>210</v>
      </c>
      <c r="D64" s="50">
        <f>IF(AND(N64&gt;K64,Y64&lt;180),SUM(360,-Y64),Y64)</f>
        <v>236.08819419986452</v>
      </c>
      <c r="E64" s="50">
        <f>PRODUCT(6371,ACOS(SUM(PRODUCT(COS(PRODUCT(PI()/180,O64)),COS(PRODUCT(PI()/180,L64)),COS(PRODUCT(PI()/180,SUM(K64,-N64)))),PRODUCT(SIN(PRODUCT(PI()/180,O64)),SIN(PRODUCT(PI()/180,L64))))))</f>
        <v>3691.1451923289515</v>
      </c>
      <c r="F64" s="51" t="s">
        <v>51</v>
      </c>
      <c r="G64" s="51" t="s">
        <v>51</v>
      </c>
      <c r="H64" s="52"/>
      <c r="I64" s="53" t="s">
        <v>44</v>
      </c>
      <c r="J64" s="54"/>
      <c r="K64" s="55">
        <f>SUM(SUM(-180,PRODUCT(2,SUM(CODE(MID(C64,1,1)),-65),10)),PRODUCT((SUM(CODE(MID(C64,3,1)),-48)),2),PRODUCT(SUM(CODE(MID(C64,5,1)),-65),1/12),1/24)</f>
        <v>-17.791666666666664</v>
      </c>
      <c r="L64" s="55">
        <f>SUM(SUM(-90,PRODUCT(SUM(CODE(MID(C64,2,1)),-65),10)),SUM(CODE(MID(C64,4,1)),-48),PRODUCT(SUM(CODE(RIGHT(C64,1)),-65),1/24),1/48)</f>
        <v>28.604166666666668</v>
      </c>
      <c r="M64" s="46" t="str">
        <f>I$1</f>
        <v>JO62QN</v>
      </c>
      <c r="N64" s="55">
        <f>SUM(SUM(-180,PRODUCT(2,SUM(CODE(MID(M64,1,1)),-65),10)),PRODUCT((SUM(CODE(MID(M64,3,1)),-48)),2),PRODUCT(SUM(CODE(MID(M64,5,1)),-65),1/12),1/24)</f>
        <v>13.375</v>
      </c>
      <c r="O64" s="55">
        <f>SUM(SUM(-90,PRODUCT(SUM(CODE(MID(M64,2,1)),-65),10)),SUM(CODE(MID(M64,4,1)),-48),PRODUCT(SUM(CODE(RIGHT(M64,1)),-65),1/24),1/48)</f>
        <v>52.5625</v>
      </c>
      <c r="P64" s="56">
        <f>SIN(PRODUCT(PI()/180,O64))</f>
        <v>0.7940169238552975</v>
      </c>
      <c r="Q64" s="56">
        <f>SIN(PRODUCT(PI()/180,L64))</f>
        <v>0.47875570539851064</v>
      </c>
      <c r="R64" s="56">
        <f>COS(PRODUCT(PI()/180,O64))</f>
        <v>0.6078956527491955</v>
      </c>
      <c r="S64" s="56">
        <f>COS(PRODUCT(PI()/180,L64))</f>
        <v>0.8779481616521413</v>
      </c>
      <c r="T64" s="56">
        <f>COS(PRODUCT(PI()/180,SUM(K64,-N64)))</f>
        <v>0.8556654912861851</v>
      </c>
      <c r="U64" s="56">
        <f>SUM(PRODUCT(Q64,P64),PRODUCT(S64,R64,T64))</f>
        <v>0.8368095502980497</v>
      </c>
      <c r="V64" s="56">
        <f>ACOS(U64)</f>
        <v>0.5793666916228145</v>
      </c>
      <c r="W64" s="56">
        <f>SIN(V64)</f>
        <v>0.5474940881233109</v>
      </c>
      <c r="X64" s="56">
        <f>PRODUCT(SUM(Q64,-PRODUCT(P64,U64)),PRODUCT(1/R64,1/W64))</f>
        <v>-0.5579161212388869</v>
      </c>
      <c r="Y64" s="57">
        <f>IF(K64=N64,IF(L64&gt;O64,0,180),PRODUCT(180,1/PI(),ACOS(X64)))</f>
        <v>123.91180580013547</v>
      </c>
    </row>
    <row r="65" spans="1:25" s="58" customFormat="1" ht="12.75">
      <c r="A65" s="59">
        <v>50.418</v>
      </c>
      <c r="B65" s="60" t="s">
        <v>211</v>
      </c>
      <c r="C65" s="61" t="s">
        <v>212</v>
      </c>
      <c r="D65" s="50">
        <f>IF(AND(N65&gt;K65,Y65&lt;180),SUM(360,-Y65),Y65)</f>
        <v>230.820833716703</v>
      </c>
      <c r="E65" s="50">
        <f>PRODUCT(6371,ACOS(SUM(PRODUCT(COS(PRODUCT(PI()/180,O65)),COS(PRODUCT(PI()/180,L65)),COS(PRODUCT(PI()/180,SUM(K65,-N65)))),PRODUCT(SIN(PRODUCT(PI()/180,O65)),SIN(PRODUCT(PI()/180,L65))))))</f>
        <v>578.7990862740321</v>
      </c>
      <c r="F65" s="52" t="s">
        <v>213</v>
      </c>
      <c r="G65" s="52" t="s">
        <v>214</v>
      </c>
      <c r="H65" s="52" t="s">
        <v>215</v>
      </c>
      <c r="I65" s="53" t="s">
        <v>216</v>
      </c>
      <c r="J65" s="54"/>
      <c r="K65" s="55">
        <f>SUM(SUM(-180,PRODUCT(2,SUM(CODE(MID(C65,1,1)),-65),10)),PRODUCT((SUM(CODE(MID(C65,3,1)),-48)),2),PRODUCT(SUM(CODE(MID(C65,5,1)),-65),1/12),1/24)</f>
        <v>7.208333333333333</v>
      </c>
      <c r="L65" s="55">
        <f>SUM(SUM(-90,PRODUCT(SUM(CODE(MID(C65,2,1)),-65),10)),SUM(CODE(MID(C65,4,1)),-48),PRODUCT(SUM(CODE(RIGHT(C65,1)),-65),1/24),1/48)</f>
        <v>49.10416666666667</v>
      </c>
      <c r="M65" s="46" t="str">
        <f>I$1</f>
        <v>JO62QN</v>
      </c>
      <c r="N65" s="55">
        <f>SUM(SUM(-180,PRODUCT(2,SUM(CODE(MID(M65,1,1)),-65),10)),PRODUCT((SUM(CODE(MID(M65,3,1)),-48)),2),PRODUCT(SUM(CODE(MID(M65,5,1)),-65),1/12),1/24)</f>
        <v>13.375</v>
      </c>
      <c r="O65" s="55">
        <f>SUM(SUM(-90,PRODUCT(SUM(CODE(MID(M65,2,1)),-65),10)),SUM(CODE(MID(M65,4,1)),-48),PRODUCT(SUM(CODE(RIGHT(M65,1)),-65),1/24),1/48)</f>
        <v>52.5625</v>
      </c>
      <c r="P65" s="56">
        <f>SIN(PRODUCT(PI()/180,O65))</f>
        <v>0.7940169238552975</v>
      </c>
      <c r="Q65" s="56">
        <f>SIN(PRODUCT(PI()/180,L65))</f>
        <v>0.7559010812645439</v>
      </c>
      <c r="R65" s="56">
        <f>COS(PRODUCT(PI()/180,O65))</f>
        <v>0.6078956527491955</v>
      </c>
      <c r="S65" s="56">
        <f>COS(PRODUCT(PI()/180,L65))</f>
        <v>0.6546858447706757</v>
      </c>
      <c r="T65" s="56">
        <f>COS(PRODUCT(PI()/180,SUM(K65,-N65)))</f>
        <v>0.9942136272049561</v>
      </c>
      <c r="U65" s="56">
        <f>SUM(PRODUCT(Q65,P65),PRODUCT(S65,R65,T65))</f>
        <v>0.9958760656634509</v>
      </c>
      <c r="V65" s="56">
        <f>ACOS(U65)</f>
        <v>0.09084901683786409</v>
      </c>
      <c r="W65" s="56">
        <f>SIN(V65)</f>
        <v>0.09072409734291143</v>
      </c>
      <c r="X65" s="56">
        <f>PRODUCT(SUM(Q65,-PRODUCT(P65,U65)),PRODUCT(1/R65,1/W65))</f>
        <v>-0.6317474779355902</v>
      </c>
      <c r="Y65" s="57">
        <f>IF(K65=N65,IF(L65&gt;O65,0,180),PRODUCT(180,1/PI(),ACOS(X65)))</f>
        <v>129.179166283297</v>
      </c>
    </row>
    <row r="66" spans="1:25" s="58" customFormat="1" ht="12.75">
      <c r="A66" s="59">
        <v>50.42</v>
      </c>
      <c r="B66" s="60" t="s">
        <v>217</v>
      </c>
      <c r="C66" s="61" t="s">
        <v>218</v>
      </c>
      <c r="D66" s="50">
        <f>IF(AND(N66&gt;K66,Y66&lt;180),SUM(360,-Y66),Y66)</f>
        <v>197.04744826008374</v>
      </c>
      <c r="E66" s="50">
        <f>PRODUCT(6371,ACOS(SUM(PRODUCT(COS(PRODUCT(PI()/180,O66)),COS(PRODUCT(PI()/180,L66)),COS(PRODUCT(PI()/180,SUM(K66,-N66)))),PRODUCT(SIN(PRODUCT(PI()/180,O66)),SIN(PRODUCT(PI()/180,L66))))))</f>
        <v>900.0558367479098</v>
      </c>
      <c r="F66" s="52" t="s">
        <v>219</v>
      </c>
      <c r="G66" s="52" t="s">
        <v>214</v>
      </c>
      <c r="H66" s="52"/>
      <c r="I66" s="53" t="s">
        <v>220</v>
      </c>
      <c r="J66" s="54"/>
      <c r="K66" s="55">
        <f>SUM(SUM(-180,PRODUCT(2,SUM(CODE(MID(C66,1,1)),-65),10)),PRODUCT((SUM(CODE(MID(C66,3,1)),-48)),2),PRODUCT(SUM(CODE(MID(C66,5,1)),-65),1/12),1/24)</f>
        <v>10.041666666666666</v>
      </c>
      <c r="L66" s="55">
        <f>SUM(SUM(-90,PRODUCT(SUM(CODE(MID(C66,2,1)),-65),10)),SUM(CODE(MID(C66,4,1)),-48),PRODUCT(SUM(CODE(RIGHT(C66,1)),-65),1/24),1/48)</f>
        <v>44.770833333333336</v>
      </c>
      <c r="M66" s="46" t="str">
        <f>I$1</f>
        <v>JO62QN</v>
      </c>
      <c r="N66" s="55">
        <f>SUM(SUM(-180,PRODUCT(2,SUM(CODE(MID(M66,1,1)),-65),10)),PRODUCT((SUM(CODE(MID(M66,3,1)),-48)),2),PRODUCT(SUM(CODE(MID(M66,5,1)),-65),1/12),1/24)</f>
        <v>13.375</v>
      </c>
      <c r="O66" s="55">
        <f>SUM(SUM(-90,PRODUCT(SUM(CODE(MID(M66,2,1)),-65),10)),SUM(CODE(MID(M66,4,1)),-48),PRODUCT(SUM(CODE(RIGHT(M66,1)),-65),1/24),1/48)</f>
        <v>52.5625</v>
      </c>
      <c r="P66" s="56">
        <f>SIN(PRODUCT(PI()/180,O66))</f>
        <v>0.7940169238552975</v>
      </c>
      <c r="Q66" s="56">
        <f>SIN(PRODUCT(PI()/180,L66))</f>
        <v>0.7042729086002024</v>
      </c>
      <c r="R66" s="56">
        <f>COS(PRODUCT(PI()/180,O66))</f>
        <v>0.6078956527491955</v>
      </c>
      <c r="S66" s="56">
        <f>COS(PRODUCT(PI()/180,L66))</f>
        <v>0.7099293417036733</v>
      </c>
      <c r="T66" s="56">
        <f>COS(PRODUCT(PI()/180,SUM(K66,-N66)))</f>
        <v>0.9983081582712682</v>
      </c>
      <c r="U66" s="56">
        <f>SUM(PRODUCT(Q66,P66),PRODUCT(S66,R66,T66))</f>
        <v>0.9900374327968315</v>
      </c>
      <c r="V66" s="56">
        <f>ACOS(U66)</f>
        <v>0.14127387172310624</v>
      </c>
      <c r="W66" s="56">
        <f>SIN(V66)</f>
        <v>0.14080440923869988</v>
      </c>
      <c r="X66" s="56">
        <f>PRODUCT(SUM(Q66,-PRODUCT(P66,U66)),PRODUCT(1/R66,1/W66))</f>
        <v>-0.9560623067742983</v>
      </c>
      <c r="Y66" s="57">
        <f>IF(K66=N66,IF(L66&gt;O66,0,180),PRODUCT(180,1/PI(),ACOS(X66)))</f>
        <v>162.95255173991626</v>
      </c>
    </row>
    <row r="67" spans="1:25" s="58" customFormat="1" ht="12.75">
      <c r="A67" s="59">
        <v>50.434</v>
      </c>
      <c r="B67" s="60" t="s">
        <v>221</v>
      </c>
      <c r="C67" s="61" t="s">
        <v>222</v>
      </c>
      <c r="D67" s="50">
        <f>IF(AND(N67&gt;K67,Y67&lt;180),SUM(360,-Y67),Y67)</f>
        <v>234.06375359194118</v>
      </c>
      <c r="E67" s="50">
        <f>PRODUCT(6371,ACOS(SUM(PRODUCT(COS(PRODUCT(PI()/180,O67)),COS(PRODUCT(PI()/180,L67)),COS(PRODUCT(PI()/180,SUM(K67,-N67)))),PRODUCT(SIN(PRODUCT(PI()/180,O67)),SIN(PRODUCT(PI()/180,L67))))))</f>
        <v>958.1506858083094</v>
      </c>
      <c r="F67" s="52" t="s">
        <v>223</v>
      </c>
      <c r="G67" s="52" t="s">
        <v>224</v>
      </c>
      <c r="H67" s="52" t="s">
        <v>225</v>
      </c>
      <c r="I67" s="53" t="s">
        <v>226</v>
      </c>
      <c r="J67" s="54"/>
      <c r="K67" s="55">
        <f>SUM(SUM(-180,PRODUCT(2,SUM(CODE(MID(C67,1,1)),-65),10)),PRODUCT((SUM(CODE(MID(C67,3,1)),-48)),2),PRODUCT(SUM(CODE(MID(C67,5,1)),-65),1/12),1/24)</f>
        <v>3.1249999999999996</v>
      </c>
      <c r="L67" s="55">
        <f>SUM(SUM(-90,PRODUCT(SUM(CODE(MID(C67,2,1)),-65),10)),SUM(CODE(MID(C67,4,1)),-48),PRODUCT(SUM(CODE(RIGHT(C67,1)),-65),1/24),1/48)</f>
        <v>47.020833333333336</v>
      </c>
      <c r="M67" s="46" t="str">
        <f>I$1</f>
        <v>JO62QN</v>
      </c>
      <c r="N67" s="55">
        <f>SUM(SUM(-180,PRODUCT(2,SUM(CODE(MID(M67,1,1)),-65),10)),PRODUCT((SUM(CODE(MID(M67,3,1)),-48)),2),PRODUCT(SUM(CODE(MID(M67,5,1)),-65),1/12),1/24)</f>
        <v>13.375</v>
      </c>
      <c r="O67" s="55">
        <f>SUM(SUM(-90,PRODUCT(SUM(CODE(MID(M67,2,1)),-65),10)),SUM(CODE(MID(M67,4,1)),-48),PRODUCT(SUM(CODE(RIGHT(M67,1)),-65),1/24),1/48)</f>
        <v>52.5625</v>
      </c>
      <c r="P67" s="56">
        <f>SIN(PRODUCT(PI()/180,O67))</f>
        <v>0.7940169238552975</v>
      </c>
      <c r="Q67" s="56">
        <f>SIN(PRODUCT(PI()/180,L67))</f>
        <v>0.7316016348682741</v>
      </c>
      <c r="R67" s="56">
        <f>COS(PRODUCT(PI()/180,O67))</f>
        <v>0.6078956527491955</v>
      </c>
      <c r="S67" s="56">
        <f>COS(PRODUCT(PI()/180,L67))</f>
        <v>0.681732387273825</v>
      </c>
      <c r="T67" s="56">
        <f>COS(PRODUCT(PI()/180,SUM(K67,-N67)))</f>
        <v>0.9840406976462909</v>
      </c>
      <c r="U67" s="56">
        <f>SUM(PRODUCT(Q67,P67),PRODUCT(S67,R67,T67))</f>
        <v>0.9887123457009709</v>
      </c>
      <c r="V67" s="56">
        <f>ACOS(U67)</f>
        <v>0.15039251072175705</v>
      </c>
      <c r="W67" s="56">
        <f>SIN(V67)</f>
        <v>0.149826224201519</v>
      </c>
      <c r="X67" s="56">
        <f>PRODUCT(SUM(Q67,-PRODUCT(P67,U67)),PRODUCT(1/R67,1/W67))</f>
        <v>-0.5868846872307382</v>
      </c>
      <c r="Y67" s="57">
        <f>IF(K67=N67,IF(L67&gt;O67,0,180),PRODUCT(180,1/PI(),ACOS(X67)))</f>
        <v>125.9362464080588</v>
      </c>
    </row>
    <row r="68" spans="1:25" s="58" customFormat="1" ht="12.75">
      <c r="A68" s="59">
        <v>50.471</v>
      </c>
      <c r="B68" s="60" t="s">
        <v>227</v>
      </c>
      <c r="C68" s="61" t="s">
        <v>228</v>
      </c>
      <c r="D68" s="50">
        <f>IF(AND(N68&gt;K68,Y68&lt;180),SUM(360,-Y68),Y68)</f>
        <v>344.0246263121906</v>
      </c>
      <c r="E68" s="50">
        <f>PRODUCT(6371,ACOS(SUM(PRODUCT(COS(PRODUCT(PI()/180,O68)),COS(PRODUCT(PI()/180,L68)),COS(PRODUCT(PI()/180,SUM(K68,-N68)))),PRODUCT(SIN(PRODUCT(PI()/180,O68)),SIN(PRODUCT(PI()/180,L68))))))</f>
        <v>343.20079634109374</v>
      </c>
      <c r="F68" s="52">
        <v>30</v>
      </c>
      <c r="G68" s="52" t="s">
        <v>229</v>
      </c>
      <c r="H68" s="52">
        <v>92</v>
      </c>
      <c r="I68" s="53" t="s">
        <v>230</v>
      </c>
      <c r="J68" s="54"/>
      <c r="K68" s="55">
        <f>SUM(SUM(-180,PRODUCT(2,SUM(CODE(MID(C68,1,1)),-65),10)),PRODUCT((SUM(CODE(MID(C68,3,1)),-48)),2),PRODUCT(SUM(CODE(MID(C68,5,1)),-65),1/12),1/24)</f>
        <v>11.875</v>
      </c>
      <c r="L68" s="55">
        <f>SUM(SUM(-90,PRODUCT(SUM(CODE(MID(C68,2,1)),-65),10)),SUM(CODE(MID(C68,4,1)),-48),PRODUCT(SUM(CODE(RIGHT(C68,1)),-65),1/24),1/48)</f>
        <v>55.520833333333336</v>
      </c>
      <c r="M68" s="46" t="str">
        <f>I$1</f>
        <v>JO62QN</v>
      </c>
      <c r="N68" s="55">
        <f>SUM(SUM(-180,PRODUCT(2,SUM(CODE(MID(M68,1,1)),-65),10)),PRODUCT((SUM(CODE(MID(M68,3,1)),-48)),2),PRODUCT(SUM(CODE(MID(M68,5,1)),-65),1/12),1/24)</f>
        <v>13.375</v>
      </c>
      <c r="O68" s="55">
        <f>SUM(SUM(-90,PRODUCT(SUM(CODE(MID(M68,2,1)),-65),10)),SUM(CODE(MID(M68,4,1)),-48),PRODUCT(SUM(CODE(RIGHT(M68,1)),-65),1/24),1/48)</f>
        <v>52.5625</v>
      </c>
      <c r="P68" s="56">
        <f>SIN(PRODUCT(PI()/180,O68))</f>
        <v>0.7940169238552975</v>
      </c>
      <c r="Q68" s="56">
        <f>SIN(PRODUCT(PI()/180,L68))</f>
        <v>0.8243320852571636</v>
      </c>
      <c r="R68" s="56">
        <f>COS(PRODUCT(PI()/180,O68))</f>
        <v>0.6078956527491955</v>
      </c>
      <c r="S68" s="56">
        <f>COS(PRODUCT(PI()/180,L68))</f>
        <v>0.5661065387500628</v>
      </c>
      <c r="T68" s="56">
        <f>COS(PRODUCT(PI()/180,SUM(K68,-N68)))</f>
        <v>0.9996573249755573</v>
      </c>
      <c r="U68" s="56">
        <f>SUM(PRODUCT(Q68,P68),PRODUCT(S68,R68,T68))</f>
        <v>0.9985494044447779</v>
      </c>
      <c r="V68" s="56">
        <f>ACOS(U68)</f>
        <v>0.053869219328375545</v>
      </c>
      <c r="W68" s="56">
        <f>SIN(V68)</f>
        <v>0.05384316932517391</v>
      </c>
      <c r="X68" s="56">
        <f>PRODUCT(SUM(Q68,-PRODUCT(P68,U68)),PRODUCT(1/R68,1/W68))</f>
        <v>0.961380078899848</v>
      </c>
      <c r="Y68" s="57">
        <f>IF(K68=N68,IF(L68&gt;O68,0,180),PRODUCT(180,1/PI(),ACOS(X68)))</f>
        <v>15.975373687809416</v>
      </c>
    </row>
    <row r="69" spans="1:25" s="58" customFormat="1" ht="12.75">
      <c r="A69" s="59">
        <v>50.475</v>
      </c>
      <c r="B69" s="65" t="s">
        <v>231</v>
      </c>
      <c r="C69" s="66" t="s">
        <v>232</v>
      </c>
      <c r="D69" s="50">
        <f>IF(AND(N69&gt;K69,Y69&lt;180),SUM(360,-Y69),Y69)</f>
        <v>166.1969212498669</v>
      </c>
      <c r="E69" s="50">
        <f>PRODUCT(6371,ACOS(SUM(PRODUCT(COS(PRODUCT(PI()/180,O69)),COS(PRODUCT(PI()/180,L69)),COS(PRODUCT(PI()/180,SUM(K69,-N69)))),PRODUCT(SIN(PRODUCT(PI()/180,O69)),SIN(PRODUCT(PI()/180,L69))))))</f>
        <v>300.0617582773597</v>
      </c>
      <c r="F69" s="52"/>
      <c r="G69" s="52"/>
      <c r="H69" s="52"/>
      <c r="I69" s="67" t="s">
        <v>233</v>
      </c>
      <c r="J69" s="54"/>
      <c r="K69" s="55">
        <f>SUM(SUM(-180,PRODUCT(2,SUM(CODE(MID(C69,1,1)),-65),10)),PRODUCT((SUM(CODE(MID(C69,3,1)),-48)),2),PRODUCT(SUM(CODE(MID(C69,5,1)),-65),1/12),1/24)</f>
        <v>14.375</v>
      </c>
      <c r="L69" s="55">
        <f>SUM(SUM(-90,PRODUCT(SUM(CODE(MID(C69,2,1)),-65),10)),SUM(CODE(MID(C69,4,1)),-48),PRODUCT(SUM(CODE(RIGHT(C69,1)),-65),1/24),1/48)</f>
        <v>49.9375</v>
      </c>
      <c r="M69" s="46" t="str">
        <f>I$1</f>
        <v>JO62QN</v>
      </c>
      <c r="N69" s="55">
        <f>SUM(SUM(-180,PRODUCT(2,SUM(CODE(MID(M69,1,1)),-65),10)),PRODUCT((SUM(CODE(MID(M69,3,1)),-48)),2),PRODUCT(SUM(CODE(MID(M69,5,1)),-65),1/12),1/24)</f>
        <v>13.375</v>
      </c>
      <c r="O69" s="55">
        <f>SUM(SUM(-90,PRODUCT(SUM(CODE(MID(M69,2,1)),-65),10)),SUM(CODE(MID(M69,4,1)),-48),PRODUCT(SUM(CODE(RIGHT(M69,1)),-65),1/24),1/48)</f>
        <v>52.5625</v>
      </c>
      <c r="P69" s="56">
        <f>SIN(PRODUCT(PI()/180,O69))</f>
        <v>0.7940169238552975</v>
      </c>
      <c r="Q69" s="56">
        <f>SIN(PRODUCT(PI()/180,L69))</f>
        <v>0.7653428149841658</v>
      </c>
      <c r="R69" s="56">
        <f>COS(PRODUCT(PI()/180,O69))</f>
        <v>0.6078956527491955</v>
      </c>
      <c r="S69" s="56">
        <f>COS(PRODUCT(PI()/180,L69))</f>
        <v>0.6436228519498923</v>
      </c>
      <c r="T69" s="56">
        <f>COS(PRODUCT(PI()/180,SUM(K69,-N69)))</f>
        <v>0.9998476951563913</v>
      </c>
      <c r="U69" s="56">
        <f>SUM(PRODUCT(Q69,P69),PRODUCT(S69,R69,T69))</f>
        <v>0.9988910912459873</v>
      </c>
      <c r="V69" s="56">
        <f>ACOS(U69)</f>
        <v>0.04709806282802459</v>
      </c>
      <c r="W69" s="56">
        <f>SIN(V69)</f>
        <v>0.047080652389284966</v>
      </c>
      <c r="X69" s="56">
        <f>PRODUCT(SUM(Q69,-PRODUCT(P69,U69)),PRODUCT(1/R69,1/W69))</f>
        <v>-0.9711214610728954</v>
      </c>
      <c r="Y69" s="57">
        <f>IF(K69=N69,IF(L69&gt;O69,0,180),PRODUCT(180,1/PI(),ACOS(X69)))</f>
        <v>166.1969212498669</v>
      </c>
    </row>
    <row r="70" spans="1:25" s="58" customFormat="1" ht="12.75">
      <c r="A70" s="47">
        <v>50.479</v>
      </c>
      <c r="B70" s="49" t="s">
        <v>234</v>
      </c>
      <c r="C70" s="49" t="s">
        <v>235</v>
      </c>
      <c r="D70" s="50">
        <f>IF(AND(N70&gt;K70,Y70&lt;180),SUM(360,-Y70),Y70)</f>
        <v>340.02198219253194</v>
      </c>
      <c r="E70" s="50">
        <f>PRODUCT(6371,ACOS(SUM(PRODUCT(COS(PRODUCT(PI()/180,O70)),COS(PRODUCT(PI()/180,L70)),COS(PRODUCT(PI()/180,SUM(K70,-N70)))),PRODUCT(SIN(PRODUCT(PI()/180,O70)),SIN(PRODUCT(PI()/180,L70))))))</f>
        <v>2319.3071807018596</v>
      </c>
      <c r="F70" s="51">
        <v>10</v>
      </c>
      <c r="G70" s="51" t="s">
        <v>67</v>
      </c>
      <c r="H70" s="52"/>
      <c r="I70" s="53" t="s">
        <v>236</v>
      </c>
      <c r="J70" s="54"/>
      <c r="K70" s="55">
        <f>SUM(SUM(-180,PRODUCT(2,SUM(CODE(MID(C70,1,1)),-65),10)),PRODUCT((SUM(CODE(MID(C70,3,1)),-48)),2),PRODUCT(SUM(CODE(MID(C70,5,1)),-65),1/12),1/24)</f>
        <v>-8.541666666666668</v>
      </c>
      <c r="L70" s="55">
        <f>SUM(SUM(-90,PRODUCT(SUM(CODE(MID(C70,2,1)),-65),10)),SUM(CODE(MID(C70,4,1)),-48),PRODUCT(SUM(CODE(RIGHT(C70,1)),-65),1/24),1/48)</f>
        <v>70.97916666666666</v>
      </c>
      <c r="M70" s="46" t="str">
        <f>I$1</f>
        <v>JO62QN</v>
      </c>
      <c r="N70" s="55">
        <f>SUM(SUM(-180,PRODUCT(2,SUM(CODE(MID(M70,1,1)),-65),10)),PRODUCT((SUM(CODE(MID(M70,3,1)),-48)),2),PRODUCT(SUM(CODE(MID(M70,5,1)),-65),1/12),1/24)</f>
        <v>13.375</v>
      </c>
      <c r="O70" s="55">
        <f>SUM(SUM(-90,PRODUCT(SUM(CODE(MID(M70,2,1)),-65),10)),SUM(CODE(MID(M70,4,1)),-48),PRODUCT(SUM(CODE(RIGHT(M70,1)),-65),1/24),1/48)</f>
        <v>52.5625</v>
      </c>
      <c r="P70" s="56">
        <f>SIN(PRODUCT(PI()/180,O70))</f>
        <v>0.7940169238552975</v>
      </c>
      <c r="Q70" s="56">
        <f>SIN(PRODUCT(PI()/180,L70))</f>
        <v>0.9454001331757148</v>
      </c>
      <c r="R70" s="56">
        <f>COS(PRODUCT(PI()/180,O70))</f>
        <v>0.6078956527491955</v>
      </c>
      <c r="S70" s="56">
        <f>COS(PRODUCT(PI()/180,L70))</f>
        <v>0.3259119331833995</v>
      </c>
      <c r="T70" s="56">
        <f>COS(PRODUCT(PI()/180,SUM(K70,-N70)))</f>
        <v>0.9277277168976497</v>
      </c>
      <c r="U70" s="56">
        <f>SUM(PRODUCT(Q70,P70),PRODUCT(S70,R70,T70))</f>
        <v>0.9344655358577861</v>
      </c>
      <c r="V70" s="56">
        <f>ACOS(U70)</f>
        <v>0.36404130916682803</v>
      </c>
      <c r="W70" s="56">
        <f>SIN(V70)</f>
        <v>0.3560535946932998</v>
      </c>
      <c r="X70" s="56">
        <f>PRODUCT(SUM(Q70,-PRODUCT(P70,U70)),PRODUCT(1/R70,1/W70))</f>
        <v>0.9398237716309751</v>
      </c>
      <c r="Y70" s="57">
        <f>IF(K70=N70,IF(L70&gt;O70,0,180),PRODUCT(180,1/PI(),ACOS(X70)))</f>
        <v>19.978017807468085</v>
      </c>
    </row>
  </sheetData>
  <sheetProtection sheet="1"/>
  <printOptions gridLines="1"/>
  <pageMargins left="0.5902777777777778" right="0.3541666666666667" top="0.7875" bottom="0.7875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60" zoomScaleSheetLayoutView="160" workbookViewId="0" topLeftCell="A1">
      <selection activeCell="B10" sqref="B10"/>
    </sheetView>
  </sheetViews>
  <sheetFormatPr defaultColWidth="11.421875" defaultRowHeight="12.75"/>
  <sheetData>
    <row r="1" s="68" customFormat="1" ht="12.75">
      <c r="A1" s="68" t="s">
        <v>237</v>
      </c>
    </row>
    <row r="3" spans="1:6" ht="12.75">
      <c r="A3" s="69" t="s">
        <v>238</v>
      </c>
      <c r="F3" s="70"/>
    </row>
    <row r="4" spans="1:6" ht="12.75">
      <c r="A4" s="69" t="s">
        <v>239</v>
      </c>
      <c r="F4" s="70"/>
    </row>
    <row r="5" spans="1:6" ht="12.75">
      <c r="A5" s="69" t="s">
        <v>240</v>
      </c>
      <c r="F5" s="71" t="s">
        <v>241</v>
      </c>
    </row>
    <row r="6" spans="1:6" ht="12.75">
      <c r="A6" s="69" t="s">
        <v>242</v>
      </c>
      <c r="F6" s="71" t="s">
        <v>243</v>
      </c>
    </row>
    <row r="7" spans="1:6" ht="12.75">
      <c r="A7" s="69"/>
      <c r="E7" s="72" t="s">
        <v>244</v>
      </c>
      <c r="F7" s="71"/>
    </row>
    <row r="8" spans="1:6" ht="12.75">
      <c r="A8" s="69"/>
      <c r="F8" s="71" t="s">
        <v>245</v>
      </c>
    </row>
    <row r="9" spans="1:6" ht="12.75">
      <c r="A9" s="69"/>
      <c r="F9" s="71" t="s">
        <v>246</v>
      </c>
    </row>
    <row r="10" spans="1:6" ht="12.75">
      <c r="A10" s="69"/>
      <c r="F10" s="71"/>
    </row>
    <row r="11" ht="12.75">
      <c r="A11" s="69" t="s">
        <v>247</v>
      </c>
    </row>
    <row r="12" spans="1:6" ht="12.75">
      <c r="A12" s="69" t="s">
        <v>248</v>
      </c>
      <c r="F12" s="71" t="s">
        <v>249</v>
      </c>
    </row>
    <row r="13" ht="12.75">
      <c r="A13" s="69" t="s">
        <v>250</v>
      </c>
    </row>
    <row r="14" ht="12.75">
      <c r="A14" s="69"/>
    </row>
    <row r="15" ht="12.75">
      <c r="A15" s="73" t="s">
        <v>251</v>
      </c>
    </row>
    <row r="16" ht="12.75">
      <c r="A16" s="73" t="s">
        <v>252</v>
      </c>
    </row>
    <row r="17" ht="12.75">
      <c r="A17" s="73"/>
    </row>
    <row r="18" spans="1:6" ht="12.75">
      <c r="A18" s="69" t="s">
        <v>253</v>
      </c>
      <c r="F18" s="71" t="s">
        <v>254</v>
      </c>
    </row>
  </sheetData>
  <sheetProtection selectLockedCells="1" selectUnlockedCells="1"/>
  <hyperlinks>
    <hyperlink ref="E7" r:id="rId1" display="http://www.keele.ac.uk/depts/por/50.htm"/>
    <hyperlink ref="F8" r:id="rId2" display="http://dubus.org/"/>
    <hyperlink ref="F18" r:id="rId3" display="http://www.funkamateur.de"/>
  </hyperlink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144 &amp; 432 MHz Beacons</dc:title>
  <dc:subject/>
  <dc:creator>Stefan Heck (LA0BY)</dc:creator>
  <cp:keywords/>
  <dc:description/>
  <cp:lastModifiedBy>Herbert Thiemann</cp:lastModifiedBy>
  <cp:lastPrinted>2014-04-07T13:11:57Z</cp:lastPrinted>
  <dcterms:created xsi:type="dcterms:W3CDTF">2003-08-05T06:53:40Z</dcterms:created>
  <dcterms:modified xsi:type="dcterms:W3CDTF">2014-12-01T19:56:38Z</dcterms:modified>
  <cp:category/>
  <cp:version/>
  <cp:contentType/>
  <cp:contentStatus/>
  <cp:revision>33</cp:revision>
</cp:coreProperties>
</file>